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E1BC92E7-BAB7-415D-ADAE-214DF946FBBC}"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c r="BB58" i="3"/>
  <c r="BO69" i="3"/>
  <c r="BO68" i="3"/>
  <c r="BO67" i="3"/>
  <c r="BO66" i="3"/>
  <c r="BO65" i="3"/>
  <c r="BO64" i="3"/>
  <c r="BO63" i="3"/>
  <c r="BO62" i="3"/>
  <c r="BO61" i="3"/>
  <c r="BO60" i="3"/>
  <c r="BO59" i="3"/>
  <c r="BO58" i="3"/>
  <c r="FA6144" i="34"/>
  <c r="EZ6144" i="34"/>
  <c r="M27" i="6" s="1"/>
  <c r="Y91" i="34"/>
  <c r="X91" i="34"/>
  <c r="W91" i="34"/>
  <c r="V91" i="34"/>
  <c r="U91" i="34"/>
  <c r="L27" i="6"/>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AB39" i="45" s="1"/>
  <c r="Z111" i="3"/>
  <c r="Z110" i="3"/>
  <c r="Z109" i="3"/>
  <c r="Z108" i="3"/>
  <c r="Z107" i="3"/>
  <c r="Z106" i="3"/>
  <c r="Z105" i="3"/>
  <c r="Z104" i="3"/>
  <c r="Z103" i="3"/>
  <c r="Z102" i="3"/>
  <c r="Z101" i="3"/>
  <c r="B2" i="36"/>
  <c r="D76" i="36"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AG41" i="45"/>
  <c r="AC34" i="45"/>
  <c r="AB25" i="45"/>
  <c r="AC33" i="45"/>
  <c r="AB33" i="45"/>
  <c r="AB24" i="45"/>
  <c r="AB6" i="45"/>
  <c r="AG17" i="45"/>
  <c r="AC31" i="45"/>
  <c r="AC22" i="45"/>
  <c r="AC4" i="45"/>
  <c r="AB31" i="45"/>
  <c r="AB22" i="45"/>
  <c r="AB4" i="45"/>
  <c r="AC13" i="45"/>
  <c r="AB13" i="45"/>
  <c r="AC39" i="45"/>
  <c r="AC30" i="45"/>
  <c r="AC21" i="45"/>
  <c r="AC12" i="45"/>
  <c r="AC3" i="45"/>
  <c r="AC24" i="45"/>
  <c r="AB30" i="45"/>
  <c r="AB21" i="45"/>
  <c r="AB12" i="45"/>
  <c r="AB3" i="45"/>
  <c r="AC36" i="45"/>
  <c r="AC9" i="45"/>
  <c r="AB27" i="45"/>
  <c r="AG5" i="45"/>
  <c r="AC25" i="45"/>
  <c r="AB7" i="45"/>
  <c r="AC6" i="45"/>
  <c r="AC37" i="45"/>
  <c r="AC28" i="45"/>
  <c r="AC19" i="45"/>
  <c r="AC10" i="45"/>
  <c r="AC18" i="45"/>
  <c r="AB18" i="45"/>
  <c r="AB34" i="45"/>
  <c r="AB37" i="45"/>
  <c r="AB28" i="45"/>
  <c r="AB19" i="45"/>
  <c r="AB10" i="45"/>
  <c r="AC27" i="45"/>
  <c r="AB36" i="45"/>
  <c r="AB9" i="45"/>
  <c r="AC7" i="45"/>
  <c r="B256" i="31"/>
  <c r="D31" i="36"/>
  <c r="D39" i="36"/>
  <c r="B255" i="31"/>
  <c r="B254" i="31"/>
  <c r="B253" i="31"/>
  <c r="B257" i="31"/>
  <c r="D34" i="36"/>
  <c r="W147" i="3" s="1"/>
  <c r="B250" i="31" s="1"/>
  <c r="C254" i="31"/>
  <c r="B258" i="31"/>
  <c r="D65" i="36"/>
  <c r="B252" i="31"/>
  <c r="D61" i="36"/>
  <c r="Z4" i="3" s="1"/>
  <c r="Z52" i="3" s="1"/>
  <c r="D23" i="36"/>
  <c r="AJ3" i="3" s="1"/>
  <c r="AJ12" i="3" s="1"/>
  <c r="D170" i="36"/>
  <c r="B110" i="31" s="1"/>
  <c r="D110" i="36"/>
  <c r="E6" i="31" s="1"/>
  <c r="D12" i="36"/>
  <c r="AL115" i="3"/>
  <c r="C253" i="31"/>
  <c r="EU6144" i="34"/>
  <c r="G227" i="36" s="1"/>
  <c r="D248" i="36"/>
  <c r="C257" i="31"/>
  <c r="C5" i="31"/>
  <c r="Z77" i="3"/>
  <c r="C258" i="31"/>
  <c r="C256" i="31"/>
  <c r="C255" i="31"/>
  <c r="AJ28" i="3"/>
  <c r="D143" i="3"/>
  <c r="C237" i="31"/>
  <c r="AQ31" i="45"/>
  <c r="C236" i="31"/>
  <c r="B244" i="31"/>
  <c r="C244" i="31"/>
  <c r="C252" i="31"/>
  <c r="AZ25" i="45"/>
  <c r="D216" i="36" l="1"/>
  <c r="D74" i="36"/>
  <c r="AC46" i="45"/>
  <c r="Z13" i="3"/>
  <c r="Z93" i="3"/>
  <c r="AJ76" i="3"/>
  <c r="AJ52" i="3"/>
  <c r="AJ84" i="3"/>
  <c r="AJ4" i="3"/>
  <c r="AJ68" i="3"/>
  <c r="AJ20" i="3"/>
  <c r="AJ60" i="3"/>
  <c r="AJ44" i="3"/>
  <c r="AJ36" i="3"/>
  <c r="D187" i="36"/>
  <c r="B127" i="31" s="1"/>
  <c r="Z37" i="3"/>
  <c r="Z61" i="3"/>
  <c r="Z36" i="3"/>
  <c r="Z60" i="3"/>
  <c r="Z12" i="3"/>
  <c r="Z53" i="3"/>
  <c r="Z44" i="3"/>
  <c r="Z21" i="3"/>
  <c r="Z92" i="3"/>
  <c r="Z45" i="3"/>
  <c r="Z20" i="3"/>
  <c r="Z28" i="3"/>
  <c r="Z29" i="3"/>
  <c r="Z85" i="3"/>
  <c r="Z68" i="3"/>
  <c r="Z69" i="3"/>
  <c r="Z84" i="3"/>
  <c r="D33" i="36"/>
  <c r="AA146" i="3" s="1"/>
  <c r="D51" i="36"/>
  <c r="AJ5" i="3" s="1"/>
  <c r="D193" i="36"/>
  <c r="B240" i="31" s="1"/>
  <c r="B241" i="31" s="1"/>
  <c r="D120" i="36"/>
  <c r="E253" i="31" s="1"/>
  <c r="D256" i="36"/>
  <c r="D261" i="36"/>
  <c r="D80" i="36"/>
  <c r="B15" i="34" s="1"/>
  <c r="D86" i="36"/>
  <c r="L6" i="34" s="1"/>
  <c r="D109" i="36"/>
  <c r="E5" i="31" s="1"/>
  <c r="D57" i="36"/>
  <c r="AQ5" i="3" s="1"/>
  <c r="D21" i="36"/>
  <c r="D10" i="36"/>
  <c r="B34" i="34" s="1"/>
  <c r="D91" i="36"/>
  <c r="L15" i="34" s="1"/>
  <c r="D85" i="36"/>
  <c r="L5" i="34" s="1"/>
  <c r="D142" i="36"/>
  <c r="B82" i="31" s="1"/>
  <c r="D56" i="36"/>
  <c r="AP5" i="3" s="1"/>
  <c r="D41" i="36"/>
  <c r="D93" i="36"/>
  <c r="D54" i="36"/>
  <c r="AN5" i="3" s="1"/>
  <c r="D265" i="36"/>
  <c r="D174" i="36"/>
  <c r="B114" i="31" s="1"/>
  <c r="D112" i="36"/>
  <c r="E54" i="31" s="1"/>
  <c r="D92" i="36"/>
  <c r="D117" i="36"/>
  <c r="E220" i="31" s="1"/>
  <c r="D139" i="36"/>
  <c r="B249" i="31" s="1"/>
  <c r="D114" i="36"/>
  <c r="E163" i="31" s="1"/>
  <c r="D179" i="36"/>
  <c r="B119" i="31" s="1"/>
  <c r="D178" i="36"/>
  <c r="B118" i="31" s="1"/>
  <c r="D173" i="36"/>
  <c r="B113" i="31" s="1"/>
  <c r="D30" i="36"/>
  <c r="W136" i="3" s="1"/>
  <c r="D136" i="36"/>
  <c r="B239" i="31" s="1"/>
  <c r="D269" i="36"/>
  <c r="D169" i="36"/>
  <c r="B109" i="31" s="1"/>
  <c r="D64" i="36"/>
  <c r="D9" i="36"/>
  <c r="D146" i="36"/>
  <c r="B86" i="31" s="1"/>
  <c r="D18" i="36"/>
  <c r="Y3" i="3" s="1"/>
  <c r="D6" i="36"/>
  <c r="D268" i="36"/>
  <c r="D141" i="36"/>
  <c r="B81" i="31" s="1"/>
  <c r="D79" i="36"/>
  <c r="B3" i="34" s="1"/>
  <c r="D96" i="36"/>
  <c r="L27" i="34" s="1"/>
  <c r="D144" i="36"/>
  <c r="B84" i="31" s="1"/>
  <c r="D69" i="36"/>
  <c r="D175" i="36"/>
  <c r="B115" i="31" s="1"/>
  <c r="D15" i="36"/>
  <c r="C7" i="30" s="1"/>
  <c r="D159" i="36"/>
  <c r="B99" i="31" s="1"/>
  <c r="D88" i="36"/>
  <c r="L12" i="34" s="1"/>
  <c r="D263" i="36"/>
  <c r="D140" i="36"/>
  <c r="B80" i="31" s="1"/>
  <c r="D35" i="36"/>
  <c r="W148" i="3" s="1"/>
  <c r="B251" i="31" s="1"/>
  <c r="D148" i="36"/>
  <c r="B88" i="31" s="1"/>
  <c r="D181" i="36"/>
  <c r="B121" i="31" s="1"/>
  <c r="D46" i="36"/>
  <c r="C9" i="30" s="1"/>
  <c r="D42" i="36"/>
  <c r="D103" i="36"/>
  <c r="D29" i="36"/>
  <c r="W129" i="3" s="1"/>
  <c r="D16" i="36"/>
  <c r="D158" i="36"/>
  <c r="B98" i="31" s="1"/>
  <c r="D68" i="36"/>
  <c r="D191" i="36"/>
  <c r="D176" i="36"/>
  <c r="B116" i="31" s="1"/>
  <c r="D62" i="36"/>
  <c r="Z6" i="3" s="1"/>
  <c r="D90" i="36"/>
  <c r="L14" i="34" s="1"/>
  <c r="D60" i="36"/>
  <c r="AT5" i="3" s="1"/>
  <c r="D125" i="36"/>
  <c r="B5" i="31" s="1"/>
  <c r="D52" i="36"/>
  <c r="D105" i="36"/>
  <c r="D19" i="36"/>
  <c r="Z3" i="3" s="1"/>
  <c r="D94" i="36"/>
  <c r="L20" i="34" s="1"/>
  <c r="D5" i="36"/>
  <c r="D84" i="36"/>
  <c r="L4" i="34" s="1"/>
  <c r="D151" i="36"/>
  <c r="B91" i="31" s="1"/>
  <c r="D188" i="36"/>
  <c r="D83" i="36"/>
  <c r="C19" i="34" s="1"/>
  <c r="D115" i="36"/>
  <c r="E164" i="31" s="1"/>
  <c r="D118" i="36"/>
  <c r="E232" i="31" s="1"/>
  <c r="D59" i="36"/>
  <c r="AS5" i="3" s="1"/>
  <c r="D157" i="36"/>
  <c r="B97" i="31" s="1"/>
  <c r="D72" i="36"/>
  <c r="D257" i="36"/>
  <c r="D138" i="36"/>
  <c r="B246" i="31" s="1"/>
  <c r="D104" i="36"/>
  <c r="D126" i="36"/>
  <c r="B79" i="31" s="1"/>
  <c r="D11" i="36"/>
  <c r="D271" i="36"/>
  <c r="D22" i="36"/>
  <c r="D143" i="36"/>
  <c r="B83" i="31" s="1"/>
  <c r="D48" i="36"/>
  <c r="AM148" i="3" s="1"/>
  <c r="D172" i="36"/>
  <c r="B112" i="31" s="1"/>
  <c r="D113" i="36"/>
  <c r="E162" i="31" s="1"/>
  <c r="D153" i="36"/>
  <c r="B93" i="31" s="1"/>
  <c r="D36" i="36"/>
  <c r="D166" i="36"/>
  <c r="B106" i="31" s="1"/>
  <c r="D149" i="36"/>
  <c r="B89" i="31" s="1"/>
  <c r="D133" i="36"/>
  <c r="B225" i="31" s="1"/>
  <c r="D130" i="36"/>
  <c r="B199" i="31" s="1"/>
  <c r="D273" i="36"/>
  <c r="M84" i="34" s="1"/>
  <c r="D58" i="36"/>
  <c r="AR5" i="3" s="1"/>
  <c r="D134" i="36"/>
  <c r="B231" i="31" s="1"/>
  <c r="D82" i="36"/>
  <c r="B2" i="34" s="1"/>
  <c r="D24" i="36"/>
  <c r="AV3" i="3" s="1"/>
  <c r="D129" i="36"/>
  <c r="B181" i="31" s="1"/>
  <c r="D38" i="36"/>
  <c r="D17" i="36"/>
  <c r="X3" i="3" s="1"/>
  <c r="D190" i="36"/>
  <c r="B210" i="31" s="1"/>
  <c r="B211" i="31" s="1"/>
  <c r="B212" i="31" s="1"/>
  <c r="B213" i="31" s="1"/>
  <c r="B214" i="31" s="1"/>
  <c r="B215" i="31" s="1"/>
  <c r="B216" i="31" s="1"/>
  <c r="B217" i="31" s="1"/>
  <c r="D255" i="36"/>
  <c r="D66" i="36"/>
  <c r="D8" i="36"/>
  <c r="D87" i="36"/>
  <c r="L11" i="34" s="1"/>
  <c r="D108" i="36"/>
  <c r="D152" i="36"/>
  <c r="B92" i="31" s="1"/>
  <c r="D186" i="36"/>
  <c r="B126" i="31" s="1"/>
  <c r="D37" i="36"/>
  <c r="D164" i="36"/>
  <c r="B104" i="31" s="1"/>
  <c r="D145" i="36"/>
  <c r="B85" i="31" s="1"/>
  <c r="D111" i="36"/>
  <c r="E30" i="31" s="1"/>
  <c r="D168" i="36"/>
  <c r="B108" i="31" s="1"/>
  <c r="D102" i="36"/>
  <c r="D252" i="36"/>
  <c r="L2" i="32" s="1"/>
  <c r="D135" i="36"/>
  <c r="B235" i="31" s="1"/>
  <c r="D267" i="36"/>
  <c r="D185" i="36"/>
  <c r="B125" i="31" s="1"/>
  <c r="D150" i="36"/>
  <c r="B90" i="31" s="1"/>
  <c r="D131" i="36"/>
  <c r="B209" i="31" s="1"/>
  <c r="D53" i="36"/>
  <c r="AM5" i="3" s="1"/>
  <c r="D137" i="36"/>
  <c r="B243" i="31" s="1"/>
  <c r="D40" i="36"/>
  <c r="D266" i="36"/>
  <c r="D95" i="36"/>
  <c r="L21" i="34" s="1"/>
  <c r="D259" i="36"/>
  <c r="D262" i="36"/>
  <c r="D154" i="36"/>
  <c r="B94" i="31" s="1"/>
  <c r="D260" i="36"/>
  <c r="D128" i="36"/>
  <c r="B163" i="31" s="1"/>
  <c r="D67" i="36"/>
  <c r="D71" i="36"/>
  <c r="D122" i="36"/>
  <c r="D6" i="31" s="1"/>
  <c r="D26" i="36"/>
  <c r="AJ100" i="3" s="1"/>
  <c r="D50" i="36"/>
  <c r="AM149" i="3" s="1"/>
  <c r="D183" i="36"/>
  <c r="B123" i="31" s="1"/>
  <c r="D89" i="36"/>
  <c r="L13" i="34" s="1"/>
  <c r="D70" i="36"/>
  <c r="D171" i="36"/>
  <c r="B111" i="31" s="1"/>
  <c r="D81" i="36"/>
  <c r="B16" i="34" s="1"/>
  <c r="D106" i="36"/>
  <c r="D47" i="36"/>
  <c r="AL148" i="3" s="1"/>
  <c r="D4" i="36"/>
  <c r="K6" i="30" s="1"/>
  <c r="D127" i="36"/>
  <c r="B129" i="31" s="1"/>
  <c r="D119" i="36"/>
  <c r="E244" i="31" s="1"/>
  <c r="D189" i="36"/>
  <c r="B182" i="31" s="1"/>
  <c r="B183" i="31" s="1"/>
  <c r="B184" i="31" s="1"/>
  <c r="B185" i="31" s="1"/>
  <c r="B186" i="31" s="1"/>
  <c r="B187" i="31" s="1"/>
  <c r="B188" i="31" s="1"/>
  <c r="B189" i="31" s="1"/>
  <c r="B190" i="31" s="1"/>
  <c r="B191" i="31" s="1"/>
  <c r="B192" i="31" s="1"/>
  <c r="B193" i="31" s="1"/>
  <c r="B194" i="31" s="1"/>
  <c r="B195" i="31" s="1"/>
  <c r="B196" i="31" s="1"/>
  <c r="B197" i="31" s="1"/>
  <c r="D27" i="36"/>
  <c r="W99" i="3" s="1"/>
  <c r="D162" i="36"/>
  <c r="B102" i="31" s="1"/>
  <c r="D156" i="36"/>
  <c r="B96" i="31" s="1"/>
  <c r="D161" i="36"/>
  <c r="B101" i="31" s="1"/>
  <c r="D163" i="36"/>
  <c r="B103" i="31" s="1"/>
  <c r="D28" i="36"/>
  <c r="W118" i="3" s="1"/>
  <c r="D44" i="36"/>
  <c r="D165" i="36"/>
  <c r="B105" i="31" s="1"/>
  <c r="D75" i="36"/>
  <c r="D124" i="36"/>
  <c r="D54" i="31" s="1"/>
  <c r="D160" i="36"/>
  <c r="B100" i="31" s="1"/>
  <c r="D132" i="36"/>
  <c r="B219" i="31" s="1"/>
  <c r="D264" i="36"/>
  <c r="D107" i="36"/>
  <c r="D49" i="36"/>
  <c r="AL149" i="3" s="1"/>
  <c r="D182" i="36"/>
  <c r="B122" i="31" s="1"/>
  <c r="D192" i="36"/>
  <c r="D184" i="36"/>
  <c r="B124" i="31" s="1"/>
  <c r="D25" i="36"/>
  <c r="D43" i="36"/>
  <c r="AH154" i="3" s="1"/>
  <c r="D167" i="36"/>
  <c r="B107" i="31" s="1"/>
  <c r="D147" i="36"/>
  <c r="B87" i="31" s="1"/>
  <c r="D7" i="36"/>
  <c r="C5" i="30" s="1"/>
  <c r="D177" i="36"/>
  <c r="B117" i="31" s="1"/>
  <c r="D116" i="36"/>
  <c r="E200" i="31" s="1"/>
  <c r="D55" i="36"/>
  <c r="AO5" i="3" s="1"/>
  <c r="D63" i="36"/>
  <c r="Z8" i="3" s="1"/>
  <c r="D121" i="36"/>
  <c r="D180" i="36"/>
  <c r="B120" i="31" s="1"/>
  <c r="D32" i="36"/>
  <c r="W142" i="3" s="1"/>
  <c r="D73" i="36"/>
  <c r="D20" i="36"/>
  <c r="AF23" i="45"/>
  <c r="AF4" i="45"/>
  <c r="AC40" i="45"/>
  <c r="AJ20" i="45"/>
  <c r="AG4" i="45"/>
  <c r="AG46" i="45"/>
  <c r="AB16" i="45"/>
  <c r="AB42" i="45"/>
  <c r="AB43" i="45"/>
  <c r="AN38" i="45"/>
  <c r="AG10" i="45"/>
  <c r="AG40" i="45"/>
  <c r="AK19" i="45"/>
  <c r="AJ32" i="45"/>
  <c r="AC45" i="45"/>
  <c r="AC42" i="45"/>
  <c r="AR32" i="45"/>
  <c r="AK31" i="45"/>
  <c r="AG22" i="45"/>
  <c r="AF47" i="45"/>
  <c r="AV26" i="45"/>
  <c r="AB15" i="45"/>
  <c r="AJ44" i="45"/>
  <c r="AS31" i="45"/>
  <c r="AR31" i="45"/>
  <c r="AG28" i="45"/>
  <c r="AF46" i="45"/>
  <c r="AF29" i="45"/>
  <c r="AN37" i="45"/>
  <c r="AC15" i="45"/>
  <c r="AJ8" i="45"/>
  <c r="AK43" i="45"/>
  <c r="AJ43" i="45"/>
  <c r="AO38" i="45"/>
  <c r="AB45" i="45"/>
  <c r="AF11" i="45"/>
  <c r="AF28" i="45"/>
  <c r="AW25" i="45"/>
  <c r="AS32" i="45"/>
  <c r="AF35" i="45"/>
  <c r="AK7" i="45"/>
  <c r="AJ7" i="45"/>
  <c r="AK32" i="45"/>
  <c r="AB46" i="45"/>
  <c r="AW26" i="45"/>
  <c r="AV25" i="45"/>
  <c r="AK44" i="45"/>
  <c r="AF17" i="45"/>
  <c r="AG34" i="45"/>
  <c r="AF34" i="45"/>
  <c r="AJ31" i="45"/>
  <c r="AG47" i="45"/>
  <c r="AG23" i="45"/>
  <c r="AO14" i="45"/>
  <c r="AN13" i="45"/>
  <c r="AK8" i="45"/>
  <c r="AB49" i="45"/>
  <c r="AG16" i="45"/>
  <c r="AF16" i="45"/>
  <c r="AF10" i="45"/>
  <c r="AG29" i="45"/>
  <c r="AC16" i="45"/>
  <c r="AC43" i="45"/>
  <c r="AK20" i="45"/>
  <c r="AJ19" i="45"/>
  <c r="AG35" i="45"/>
  <c r="AB40" i="45"/>
  <c r="AC48" i="45"/>
  <c r="AB48" i="45"/>
  <c r="AG11" i="45"/>
  <c r="AN14" i="45"/>
  <c r="AQ32" i="45"/>
  <c r="AF22" i="45"/>
  <c r="AC49" i="45"/>
  <c r="AO13" i="45"/>
  <c r="AO37" i="45"/>
  <c r="AF5" i="45"/>
  <c r="Z76" i="3"/>
  <c r="BC5" i="3"/>
  <c r="BC57" i="3" s="1"/>
  <c r="D155" i="36"/>
  <c r="B95" i="31" s="1"/>
  <c r="AF40" i="45"/>
  <c r="D270" i="36"/>
  <c r="AF41" i="45"/>
  <c r="D258" i="36"/>
  <c r="D45" i="36"/>
  <c r="AJ92" i="3"/>
  <c r="Z5" i="3"/>
  <c r="D210" i="36"/>
  <c r="B31" i="6" s="1"/>
  <c r="D227" i="36"/>
  <c r="K27" i="6" s="1"/>
  <c r="D123" i="36"/>
  <c r="D30" i="31" s="1"/>
  <c r="D242" i="36"/>
  <c r="B33" i="6" s="1"/>
  <c r="D236" i="36"/>
  <c r="K36" i="6" s="1"/>
  <c r="D230" i="36"/>
  <c r="B11" i="6" s="1"/>
  <c r="D223" i="36"/>
  <c r="AB24" i="32" s="1"/>
  <c r="D217" i="36"/>
  <c r="D211" i="36"/>
  <c r="AB12" i="32" s="1"/>
  <c r="D205" i="36"/>
  <c r="D247" i="36"/>
  <c r="B24" i="6" s="1"/>
  <c r="BD28" i="3" s="1"/>
  <c r="D241" i="36"/>
  <c r="B25" i="6" s="1"/>
  <c r="D235" i="36"/>
  <c r="K35" i="6" s="1"/>
  <c r="D229" i="36"/>
  <c r="D222" i="36"/>
  <c r="K22" i="6" s="1"/>
  <c r="D204" i="36"/>
  <c r="B39" i="6" s="1"/>
  <c r="D246" i="36"/>
  <c r="K46" i="6" s="1"/>
  <c r="D240" i="36"/>
  <c r="K40" i="6" s="1"/>
  <c r="D234" i="36"/>
  <c r="D228" i="36"/>
  <c r="D221" i="36"/>
  <c r="AB22" i="32" s="1"/>
  <c r="D215" i="36"/>
  <c r="K15" i="6" s="1"/>
  <c r="D209" i="36"/>
  <c r="AB10" i="32" s="1"/>
  <c r="D203" i="36"/>
  <c r="K3" i="6" s="1"/>
  <c r="AC28" i="32"/>
  <c r="AD28" i="32" s="1"/>
  <c r="D245" i="36"/>
  <c r="D239" i="36"/>
  <c r="K39" i="6" s="1"/>
  <c r="D233" i="36"/>
  <c r="D226" i="36"/>
  <c r="AB27" i="32" s="1"/>
  <c r="D220" i="36"/>
  <c r="K20" i="6" s="1"/>
  <c r="D214" i="36"/>
  <c r="D208" i="36"/>
  <c r="D202" i="36"/>
  <c r="D244" i="36"/>
  <c r="D238" i="36"/>
  <c r="AB39" i="32" s="1"/>
  <c r="D232" i="36"/>
  <c r="B37" i="6" s="1"/>
  <c r="D225" i="36"/>
  <c r="B12" i="6" s="1"/>
  <c r="D219" i="36"/>
  <c r="D213" i="36"/>
  <c r="B45" i="6" s="1"/>
  <c r="BD49" i="3" s="1"/>
  <c r="D207" i="36"/>
  <c r="B40" i="6" s="1"/>
  <c r="D249" i="36"/>
  <c r="K49" i="6" s="1"/>
  <c r="D243" i="36"/>
  <c r="D237" i="36"/>
  <c r="AB38" i="32" s="1"/>
  <c r="D231" i="36"/>
  <c r="D224" i="36"/>
  <c r="K24" i="6" s="1"/>
  <c r="D218" i="36"/>
  <c r="D212" i="36"/>
  <c r="K12" i="6" s="1"/>
  <c r="D206" i="36"/>
  <c r="B16" i="6" s="1"/>
  <c r="B17" i="6"/>
  <c r="AB49" i="32"/>
  <c r="K48" i="6"/>
  <c r="AB43" i="32"/>
  <c r="K42" i="6"/>
  <c r="AB31" i="32"/>
  <c r="K30" i="6"/>
  <c r="B34" i="6"/>
  <c r="K23" i="6"/>
  <c r="K17" i="6"/>
  <c r="AB18" i="32"/>
  <c r="B19" i="6"/>
  <c r="K11" i="6"/>
  <c r="K5" i="6"/>
  <c r="AB6" i="32"/>
  <c r="B38" i="6"/>
  <c r="K47" i="6"/>
  <c r="K41" i="6"/>
  <c r="AB42" i="32"/>
  <c r="AB30" i="32"/>
  <c r="B41" i="6"/>
  <c r="K29" i="6"/>
  <c r="AB23" i="32"/>
  <c r="B14" i="6"/>
  <c r="AB5" i="32"/>
  <c r="K4" i="6"/>
  <c r="K10" i="6"/>
  <c r="K16" i="6"/>
  <c r="AB17" i="32"/>
  <c r="B9" i="6"/>
  <c r="AB41" i="32"/>
  <c r="AB35" i="32"/>
  <c r="K34" i="6"/>
  <c r="B22" i="6"/>
  <c r="AB29" i="32"/>
  <c r="B23" i="6"/>
  <c r="K28" i="6"/>
  <c r="K21" i="6"/>
  <c r="B30" i="6"/>
  <c r="B20" i="6"/>
  <c r="AB16" i="32"/>
  <c r="B10" i="6"/>
  <c r="K9" i="6"/>
  <c r="B32" i="6"/>
  <c r="B28" i="6"/>
  <c r="AB28" i="32"/>
  <c r="AB11" i="32"/>
  <c r="B36" i="6"/>
  <c r="K45" i="6"/>
  <c r="AB46" i="32"/>
  <c r="AB40" i="32"/>
  <c r="B3" i="6"/>
  <c r="K26" i="6"/>
  <c r="AB21" i="32"/>
  <c r="B13" i="6"/>
  <c r="AB15" i="32"/>
  <c r="K14" i="6"/>
  <c r="B4" i="6"/>
  <c r="K8" i="6"/>
  <c r="AB9" i="32"/>
  <c r="B26" i="6"/>
  <c r="AB3" i="32"/>
  <c r="K2" i="6"/>
  <c r="B18" i="6"/>
  <c r="K44" i="6"/>
  <c r="AB45" i="32"/>
  <c r="B43" i="6"/>
  <c r="K38" i="6"/>
  <c r="K32" i="6"/>
  <c r="AB33" i="32"/>
  <c r="K19" i="6"/>
  <c r="AB20" i="32"/>
  <c r="B27" i="6"/>
  <c r="K13" i="6"/>
  <c r="K7" i="6"/>
  <c r="AB8" i="32"/>
  <c r="B44" i="6"/>
  <c r="AB44" i="32"/>
  <c r="K43" i="6"/>
  <c r="B42" i="6"/>
  <c r="K37" i="6"/>
  <c r="AB32" i="32"/>
  <c r="K31" i="6"/>
  <c r="B2" i="6"/>
  <c r="B48" i="6"/>
  <c r="AB25" i="32"/>
  <c r="AB19" i="32"/>
  <c r="B21" i="6"/>
  <c r="K18" i="6"/>
  <c r="AB13" i="32"/>
  <c r="B8" i="6"/>
  <c r="AB7" i="32"/>
  <c r="K6" i="6"/>
  <c r="B47" i="6"/>
  <c r="AB47" i="32" l="1"/>
  <c r="A47" i="3"/>
  <c r="B7" i="6"/>
  <c r="AZ5" i="3"/>
  <c r="AZ45" i="3"/>
  <c r="AZ69" i="3"/>
  <c r="AZ61" i="3"/>
  <c r="AZ37" i="3"/>
  <c r="AZ93" i="3"/>
  <c r="AZ13" i="3"/>
  <c r="AZ21" i="3"/>
  <c r="AZ53" i="3"/>
  <c r="AZ85" i="3"/>
  <c r="AZ77" i="3"/>
  <c r="AZ29" i="3"/>
  <c r="AP37" i="3"/>
  <c r="AP13" i="3"/>
  <c r="AP53" i="3"/>
  <c r="AP61" i="3"/>
  <c r="AP101" i="3"/>
  <c r="AP21" i="3"/>
  <c r="AP69" i="3"/>
  <c r="AP77" i="3"/>
  <c r="AP85" i="3"/>
  <c r="AP29" i="3"/>
  <c r="AP45" i="3"/>
  <c r="BH5" i="3"/>
  <c r="BH57" i="3" s="1"/>
  <c r="AP93" i="3"/>
  <c r="AB26" i="32"/>
  <c r="AI26" i="32" s="1"/>
  <c r="AG151" i="3"/>
  <c r="AG150" i="3"/>
  <c r="AR93" i="3"/>
  <c r="AR61" i="3"/>
  <c r="AR37" i="3"/>
  <c r="AR85" i="3"/>
  <c r="AR77" i="3"/>
  <c r="AR21" i="3"/>
  <c r="AR29" i="3"/>
  <c r="AR53" i="3"/>
  <c r="AR101" i="3"/>
  <c r="BJ5" i="3"/>
  <c r="BJ57" i="3" s="1"/>
  <c r="K3" i="45"/>
  <c r="K11" i="45" s="1"/>
  <c r="K19" i="45" s="1"/>
  <c r="K27" i="45" s="1"/>
  <c r="K35" i="45" s="1"/>
  <c r="K43" i="45" s="1"/>
  <c r="W3" i="45" s="1"/>
  <c r="W11" i="45" s="1"/>
  <c r="W19" i="45" s="1"/>
  <c r="W27" i="45" s="1"/>
  <c r="W35" i="45" s="1"/>
  <c r="W43" i="45" s="1"/>
  <c r="AR69" i="3"/>
  <c r="AR13" i="3"/>
  <c r="AR45" i="3"/>
  <c r="Z23" i="3"/>
  <c r="Z31" i="3"/>
  <c r="Z30" i="3"/>
  <c r="Z94" i="3"/>
  <c r="Z62" i="3"/>
  <c r="Z71" i="3"/>
  <c r="Z47" i="3"/>
  <c r="Z55" i="3"/>
  <c r="Z63" i="3"/>
  <c r="Z14" i="3"/>
  <c r="Z39" i="3"/>
  <c r="Z70" i="3"/>
  <c r="Z54" i="3"/>
  <c r="Z79" i="3"/>
  <c r="Z87" i="3"/>
  <c r="Z7" i="3"/>
  <c r="Z15" i="3"/>
  <c r="Z78" i="3"/>
  <c r="Z46" i="3"/>
  <c r="Z86" i="3"/>
  <c r="Z22" i="3"/>
  <c r="Z95" i="3"/>
  <c r="Z38" i="3"/>
  <c r="B15" i="6"/>
  <c r="BC28" i="3" s="1"/>
  <c r="AB50" i="32"/>
  <c r="K25" i="6"/>
  <c r="A88" i="3"/>
  <c r="AB36" i="32"/>
  <c r="B6" i="6"/>
  <c r="AB37" i="32"/>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J77" i="3"/>
  <c r="AJ37" i="3"/>
  <c r="AJ45" i="3"/>
  <c r="AJ61" i="3"/>
  <c r="AJ21" i="3"/>
  <c r="AJ93" i="3"/>
  <c r="AJ29" i="3"/>
  <c r="AJ101" i="3"/>
  <c r="AJ85" i="3"/>
  <c r="AJ53" i="3"/>
  <c r="AJ13" i="3"/>
  <c r="AJ69" i="3"/>
  <c r="AI15" i="32"/>
  <c r="B5" i="6"/>
  <c r="B46" i="6"/>
  <c r="BD50" i="3" s="1"/>
  <c r="B49" i="6"/>
  <c r="W1" i="3"/>
  <c r="B3" i="30"/>
  <c r="AX18" i="45"/>
  <c r="B228" i="31"/>
  <c r="B229" i="31"/>
  <c r="B227" i="31"/>
  <c r="B226" i="31"/>
  <c r="Y91" i="3"/>
  <c r="Y19" i="3"/>
  <c r="Y35" i="3" s="1"/>
  <c r="Y143" i="3"/>
  <c r="Y100" i="3"/>
  <c r="Y130" i="3"/>
  <c r="Y11" i="3"/>
  <c r="Y27" i="3" s="1"/>
  <c r="Y43" i="3" s="1"/>
  <c r="Y75" i="3"/>
  <c r="Y59" i="3"/>
  <c r="Y51" i="3"/>
  <c r="Y67" i="3"/>
  <c r="Y119" i="3"/>
  <c r="Y137" i="3"/>
  <c r="Y83" i="3"/>
  <c r="AB4" i="32"/>
  <c r="AI38" i="32" s="1"/>
  <c r="B237" i="31"/>
  <c r="B236" i="31"/>
  <c r="Z49" i="3"/>
  <c r="Z65" i="3"/>
  <c r="Z80" i="3"/>
  <c r="Z32" i="3"/>
  <c r="Z41" i="3"/>
  <c r="Z89" i="3"/>
  <c r="Z88" i="3"/>
  <c r="Z81" i="3"/>
  <c r="Z40" i="3"/>
  <c r="Z48" i="3"/>
  <c r="Z97" i="3"/>
  <c r="Z73" i="3"/>
  <c r="Z64" i="3"/>
  <c r="Z25" i="3"/>
  <c r="Z16" i="3"/>
  <c r="Z96" i="3"/>
  <c r="Z9" i="3"/>
  <c r="Z17" i="3"/>
  <c r="Z56" i="3"/>
  <c r="Z72" i="3"/>
  <c r="Z57" i="3"/>
  <c r="Z24" i="3"/>
  <c r="Z33" i="3"/>
  <c r="AQ29" i="3"/>
  <c r="AQ53" i="3"/>
  <c r="AQ45" i="3"/>
  <c r="AQ69" i="3"/>
  <c r="AQ85" i="3"/>
  <c r="AQ21" i="3"/>
  <c r="AQ93" i="3"/>
  <c r="BI5" i="3"/>
  <c r="BI57" i="3" s="1"/>
  <c r="AQ37" i="3"/>
  <c r="AQ101" i="3"/>
  <c r="AQ13" i="3"/>
  <c r="AQ77" i="3"/>
  <c r="AQ61" i="3"/>
  <c r="X130" i="3"/>
  <c r="X51" i="3"/>
  <c r="X75" i="3"/>
  <c r="X83" i="3"/>
  <c r="X59" i="3"/>
  <c r="X19" i="3"/>
  <c r="X35" i="3" s="1"/>
  <c r="X91" i="3"/>
  <c r="X67" i="3"/>
  <c r="X137" i="3"/>
  <c r="X119" i="3"/>
  <c r="X11" i="3"/>
  <c r="X27" i="3" s="1"/>
  <c r="X43" i="3" s="1"/>
  <c r="X100" i="3"/>
  <c r="X143" i="3"/>
  <c r="Z19" i="3"/>
  <c r="Z35" i="3" s="1"/>
  <c r="Z75" i="3"/>
  <c r="Z59" i="3"/>
  <c r="Z91" i="3"/>
  <c r="Z83" i="3"/>
  <c r="Z51" i="3"/>
  <c r="Z67" i="3"/>
  <c r="Z11" i="3"/>
  <c r="Z27" i="3" s="1"/>
  <c r="Z43" i="3" s="1"/>
  <c r="AB34" i="32"/>
  <c r="AI34" i="32" s="1"/>
  <c r="B29" i="6"/>
  <c r="K33" i="6"/>
  <c r="AO85" i="3"/>
  <c r="AO69" i="3"/>
  <c r="AO29" i="3"/>
  <c r="AO45" i="3"/>
  <c r="AO37" i="3"/>
  <c r="AO61" i="3"/>
  <c r="AO53" i="3"/>
  <c r="AO101" i="3"/>
  <c r="AO77" i="3"/>
  <c r="AO13" i="3"/>
  <c r="BG5" i="3"/>
  <c r="BG57" i="3" s="1"/>
  <c r="AO93" i="3"/>
  <c r="AO21" i="3"/>
  <c r="AB14" i="32"/>
  <c r="B35" i="6"/>
  <c r="AB48" i="32"/>
  <c r="BD5" i="3"/>
  <c r="BD57" i="3" s="1"/>
  <c r="AL5" i="3"/>
  <c r="AN93" i="3"/>
  <c r="AN101" i="3"/>
  <c r="AN45" i="3"/>
  <c r="AN21" i="3"/>
  <c r="AN53" i="3"/>
  <c r="AN61" i="3"/>
  <c r="AN77" i="3"/>
  <c r="AN37" i="3"/>
  <c r="AN13" i="3"/>
  <c r="AN29" i="3"/>
  <c r="BF5" i="3"/>
  <c r="BF57" i="3" s="1"/>
  <c r="AN85" i="3"/>
  <c r="AN69" i="3"/>
  <c r="AM93" i="3"/>
  <c r="AM61" i="3"/>
  <c r="AM53" i="3"/>
  <c r="AM45" i="3"/>
  <c r="AM77" i="3"/>
  <c r="AM85" i="3"/>
  <c r="AM101" i="3"/>
  <c r="AM37" i="3"/>
  <c r="AM29" i="3"/>
  <c r="AM69" i="3"/>
  <c r="BE5" i="3"/>
  <c r="BE57" i="3" s="1"/>
  <c r="AM21" i="3"/>
  <c r="AM13" i="3"/>
  <c r="AS37" i="3"/>
  <c r="AS13" i="3"/>
  <c r="AS53" i="3"/>
  <c r="BK5" i="3"/>
  <c r="BK57" i="3" s="1"/>
  <c r="AS77" i="3"/>
  <c r="AS61" i="3"/>
  <c r="AS101" i="3"/>
  <c r="AS93" i="3"/>
  <c r="AS29" i="3"/>
  <c r="AS21" i="3"/>
  <c r="AS85" i="3"/>
  <c r="AS69" i="3"/>
  <c r="AS45" i="3"/>
  <c r="AI6" i="32"/>
  <c r="BL5" i="3"/>
  <c r="BL57" i="3" s="1"/>
  <c r="J3" i="45"/>
  <c r="J11" i="45" s="1"/>
  <c r="J19" i="45" s="1"/>
  <c r="J27" i="45" s="1"/>
  <c r="J35" i="45" s="1"/>
  <c r="J43" i="45" s="1"/>
  <c r="V3" i="45" s="1"/>
  <c r="V11" i="45" s="1"/>
  <c r="V19" i="45" s="1"/>
  <c r="V27" i="45" s="1"/>
  <c r="V35" i="45" s="1"/>
  <c r="V43" i="45" s="1"/>
  <c r="AT13" i="3"/>
  <c r="AT61" i="3"/>
  <c r="AT101" i="3"/>
  <c r="AT69" i="3"/>
  <c r="AT45" i="3"/>
  <c r="AT53" i="3"/>
  <c r="AT37" i="3"/>
  <c r="AT77" i="3"/>
  <c r="AT93" i="3"/>
  <c r="AT29" i="3"/>
  <c r="AT21" i="3"/>
  <c r="AT85" i="3"/>
  <c r="BD40" i="3"/>
  <c r="A71" i="3"/>
  <c r="A39" i="3"/>
  <c r="BD24" i="3"/>
  <c r="A16" i="3"/>
  <c r="BD13" i="3"/>
  <c r="A77" i="3"/>
  <c r="BD42" i="3"/>
  <c r="AI44" i="32"/>
  <c r="AA45" i="3"/>
  <c r="AF48" i="3"/>
  <c r="AY48" i="3"/>
  <c r="AF46" i="3"/>
  <c r="A24" i="3"/>
  <c r="BD17" i="3"/>
  <c r="A14" i="3"/>
  <c r="BD11" i="3"/>
  <c r="BD45" i="3"/>
  <c r="A80" i="3"/>
  <c r="A22" i="3"/>
  <c r="BD15" i="3"/>
  <c r="BD19" i="3"/>
  <c r="A30" i="3"/>
  <c r="AY89" i="3"/>
  <c r="AA88" i="3"/>
  <c r="AF85" i="3"/>
  <c r="AA87" i="3"/>
  <c r="A13" i="3"/>
  <c r="BD10" i="3"/>
  <c r="BD31" i="3"/>
  <c r="A54" i="3"/>
  <c r="A40" i="3"/>
  <c r="BD25" i="3"/>
  <c r="A8" i="3"/>
  <c r="BD9" i="3"/>
  <c r="BD32" i="3"/>
  <c r="A55" i="3"/>
  <c r="A96" i="3"/>
  <c r="BD53" i="3"/>
  <c r="A87" i="3"/>
  <c r="BD48" i="3"/>
  <c r="BD16" i="3"/>
  <c r="A23" i="3"/>
  <c r="A46" i="3"/>
  <c r="BD27" i="3"/>
  <c r="BD41" i="3"/>
  <c r="A72" i="3"/>
  <c r="A38" i="3"/>
  <c r="BD23" i="3"/>
  <c r="BD37" i="3"/>
  <c r="A64" i="3"/>
  <c r="A37" i="3"/>
  <c r="BD22" i="3"/>
  <c r="A62" i="3"/>
  <c r="BD35" i="3"/>
  <c r="A95" i="3"/>
  <c r="BD52" i="3"/>
  <c r="BD6" i="3"/>
  <c r="BC49" i="3"/>
  <c r="A5" i="3"/>
  <c r="T66" i="32"/>
  <c r="T71" i="32"/>
  <c r="S55" i="32"/>
  <c r="T81" i="32"/>
  <c r="S80" i="32"/>
  <c r="R73" i="32"/>
  <c r="S57" i="32"/>
  <c r="S76" i="32"/>
  <c r="S61" i="32"/>
  <c r="BD36" i="3"/>
  <c r="A63" i="3"/>
  <c r="BD26" i="3"/>
  <c r="A45" i="3"/>
  <c r="A85" i="3"/>
  <c r="BD46" i="3"/>
  <c r="A61" i="3"/>
  <c r="BD34" i="3"/>
  <c r="A93" i="3"/>
  <c r="A94" i="3"/>
  <c r="BD51" i="3"/>
  <c r="A53" i="3"/>
  <c r="BD30" i="3"/>
  <c r="BD7" i="3"/>
  <c r="A6" i="3"/>
  <c r="BD20" i="3"/>
  <c r="A31" i="3"/>
  <c r="A79" i="3"/>
  <c r="BD44" i="3"/>
  <c r="BD14" i="3"/>
  <c r="A21" i="3"/>
  <c r="A78" i="3"/>
  <c r="BD43" i="3"/>
  <c r="A48" i="3"/>
  <c r="BD29" i="3"/>
  <c r="A70" i="3"/>
  <c r="BD39" i="3"/>
  <c r="AI48" i="32"/>
  <c r="AI24" i="32"/>
  <c r="BD12" i="3"/>
  <c r="A15" i="3"/>
  <c r="A86" i="3"/>
  <c r="BD47" i="3"/>
  <c r="A7" i="3"/>
  <c r="BD8" i="3"/>
  <c r="BD18" i="3"/>
  <c r="A29" i="3"/>
  <c r="A69" i="3"/>
  <c r="BD38" i="3"/>
  <c r="BD21" i="3"/>
  <c r="A32" i="3"/>
  <c r="T84" i="32" l="1"/>
  <c r="T69" i="32"/>
  <c r="S53" i="32"/>
  <c r="S62" i="32"/>
  <c r="AI35" i="32"/>
  <c r="T83" i="32"/>
  <c r="AI39" i="32"/>
  <c r="T62" i="32"/>
  <c r="S84" i="32"/>
  <c r="R52" i="32"/>
  <c r="R55" i="32"/>
  <c r="T70" i="32"/>
  <c r="T72" i="32"/>
  <c r="T82" i="32"/>
  <c r="AI8" i="32"/>
  <c r="A56" i="3"/>
  <c r="BD33" i="3"/>
  <c r="BC33" i="3" s="1"/>
  <c r="AI31" i="32"/>
  <c r="S64" i="32"/>
  <c r="AI50" i="32"/>
  <c r="AI10" i="32"/>
  <c r="T52" i="32"/>
  <c r="S68" i="32"/>
  <c r="T53" i="32"/>
  <c r="AI46" i="32"/>
  <c r="T77" i="32"/>
  <c r="S66" i="32"/>
  <c r="AI41" i="32"/>
  <c r="AI49" i="32"/>
  <c r="R61" i="32"/>
  <c r="T79" i="32"/>
  <c r="S78" i="32"/>
  <c r="R77" i="32"/>
  <c r="T61" i="32"/>
  <c r="R53" i="32"/>
  <c r="R69" i="32"/>
  <c r="T73" i="32"/>
  <c r="S56" i="32"/>
  <c r="AI27" i="32"/>
  <c r="AI37" i="32"/>
  <c r="AI30" i="32"/>
  <c r="AI22" i="32"/>
  <c r="AL93" i="3"/>
  <c r="AY93" i="3" s="1"/>
  <c r="AL21" i="3"/>
  <c r="AY21" i="3" s="1"/>
  <c r="AL61" i="3"/>
  <c r="AY61" i="3" s="1"/>
  <c r="H3" i="45"/>
  <c r="H11" i="45" s="1"/>
  <c r="H19" i="45" s="1"/>
  <c r="H27" i="45" s="1"/>
  <c r="H35" i="45" s="1"/>
  <c r="H43" i="45" s="1"/>
  <c r="T3" i="45" s="1"/>
  <c r="T11" i="45" s="1"/>
  <c r="T19" i="45" s="1"/>
  <c r="T27" i="45" s="1"/>
  <c r="T35" i="45" s="1"/>
  <c r="T43" i="45" s="1"/>
  <c r="AL53" i="3"/>
  <c r="AY53" i="3" s="1"/>
  <c r="AL29" i="3"/>
  <c r="AY29" i="3" s="1"/>
  <c r="AL85" i="3"/>
  <c r="AY85" i="3" s="1"/>
  <c r="AY5" i="3"/>
  <c r="AL37" i="3"/>
  <c r="AY37" i="3" s="1"/>
  <c r="AL69" i="3"/>
  <c r="AY69" i="3" s="1"/>
  <c r="AL101" i="3"/>
  <c r="AL13" i="3"/>
  <c r="AY13" i="3" s="1"/>
  <c r="AL77" i="3"/>
  <c r="AY77" i="3" s="1"/>
  <c r="AL45" i="3"/>
  <c r="AY45" i="3" s="1"/>
  <c r="AI45" i="32"/>
  <c r="R79" i="32"/>
  <c r="R57" i="32"/>
  <c r="T57" i="32"/>
  <c r="S71" i="32"/>
  <c r="AI17" i="32"/>
  <c r="R65" i="32"/>
  <c r="AI42" i="32"/>
  <c r="R84" i="32"/>
  <c r="AI7" i="32"/>
  <c r="T85" i="32"/>
  <c r="S54" i="32"/>
  <c r="AI3" i="32"/>
  <c r="R74" i="32"/>
  <c r="R80" i="32"/>
  <c r="S59" i="32"/>
  <c r="AI32" i="32"/>
  <c r="R83" i="32"/>
  <c r="S77" i="32"/>
  <c r="R75" i="32"/>
  <c r="R78" i="32"/>
  <c r="T76" i="32"/>
  <c r="T55" i="32"/>
  <c r="T54" i="32"/>
  <c r="T68" i="32"/>
  <c r="T67" i="32"/>
  <c r="AI11" i="32"/>
  <c r="T86" i="32"/>
  <c r="S51" i="32"/>
  <c r="R81" i="32"/>
  <c r="T58" i="32"/>
  <c r="AI12" i="32"/>
  <c r="AI13" i="32"/>
  <c r="AI40" i="32"/>
  <c r="S75" i="32"/>
  <c r="AI29" i="32"/>
  <c r="T65" i="32"/>
  <c r="AI23" i="32"/>
  <c r="S60" i="32"/>
  <c r="R60" i="32"/>
  <c r="T59" i="32"/>
  <c r="T75" i="32"/>
  <c r="S72" i="32"/>
  <c r="AI36" i="32"/>
  <c r="AI25" i="32"/>
  <c r="R70" i="32"/>
  <c r="T80" i="32"/>
  <c r="R82" i="32"/>
  <c r="S65" i="32"/>
  <c r="S58" i="32"/>
  <c r="S52" i="32"/>
  <c r="T64" i="32"/>
  <c r="T63" i="32"/>
  <c r="S81" i="32"/>
  <c r="S74" i="32"/>
  <c r="AI28" i="32"/>
  <c r="AI14" i="32"/>
  <c r="AI47" i="32"/>
  <c r="S82" i="32"/>
  <c r="S86" i="32"/>
  <c r="S79" i="32"/>
  <c r="R51" i="32"/>
  <c r="R62" i="32"/>
  <c r="AI9" i="32"/>
  <c r="Q24" i="32" s="1"/>
  <c r="R86" i="32"/>
  <c r="T74" i="32"/>
  <c r="S63" i="32"/>
  <c r="AI4" i="32"/>
  <c r="Q12" i="32" s="1"/>
  <c r="AI16" i="32"/>
  <c r="S67" i="32"/>
  <c r="R59" i="32"/>
  <c r="S69" i="32"/>
  <c r="R85" i="32"/>
  <c r="AI21" i="32"/>
  <c r="AI43" i="32"/>
  <c r="R76" i="32"/>
  <c r="R71" i="32"/>
  <c r="R72" i="32"/>
  <c r="T60" i="32"/>
  <c r="S73" i="32"/>
  <c r="R66" i="32"/>
  <c r="S85" i="32"/>
  <c r="R56" i="32"/>
  <c r="T56" i="32"/>
  <c r="R63" i="32"/>
  <c r="AI19" i="32"/>
  <c r="AI20" i="32"/>
  <c r="AI18" i="32"/>
  <c r="R67" i="32"/>
  <c r="R58" i="32"/>
  <c r="AI5" i="32"/>
  <c r="S83" i="32"/>
  <c r="T78" i="32"/>
  <c r="R54" i="32"/>
  <c r="R64" i="32"/>
  <c r="R68" i="32"/>
  <c r="T51" i="32"/>
  <c r="S70" i="32"/>
  <c r="AI33" i="32"/>
  <c r="AF29" i="3"/>
  <c r="AA31" i="3"/>
  <c r="AY33" i="3"/>
  <c r="AA32" i="3"/>
  <c r="AA13" i="3"/>
  <c r="AF17" i="3"/>
  <c r="AF15" i="3"/>
  <c r="AY16" i="3"/>
  <c r="AY79" i="3"/>
  <c r="AA80" i="3"/>
  <c r="AF76" i="3"/>
  <c r="AF79" i="3"/>
  <c r="AA60" i="3"/>
  <c r="AF65" i="3"/>
  <c r="AY62" i="3"/>
  <c r="AA62" i="3"/>
  <c r="AY65" i="3"/>
  <c r="AA65" i="3"/>
  <c r="AF61" i="3"/>
  <c r="AA63" i="3"/>
  <c r="BC16" i="3"/>
  <c r="AE85" i="3" a="1"/>
  <c r="AE85" i="3" s="1"/>
  <c r="R36" i="45"/>
  <c r="F47" i="45"/>
  <c r="AE48" i="3" a="1"/>
  <c r="AE48" i="3" s="1"/>
  <c r="BC12" i="3"/>
  <c r="BC46" i="3"/>
  <c r="AA20" i="3"/>
  <c r="AA23" i="3"/>
  <c r="AF24" i="3"/>
  <c r="AY22" i="3"/>
  <c r="BC7" i="3"/>
  <c r="AA84" i="3"/>
  <c r="AA86" i="3"/>
  <c r="AY86" i="3"/>
  <c r="AF88" i="3"/>
  <c r="AA7" i="3"/>
  <c r="AA4" i="3"/>
  <c r="AY6" i="3"/>
  <c r="AF8" i="3"/>
  <c r="BC23" i="3"/>
  <c r="AA85" i="3"/>
  <c r="AF89" i="3"/>
  <c r="AF86" i="3"/>
  <c r="AY88" i="3"/>
  <c r="AA40" i="3"/>
  <c r="AF36" i="3"/>
  <c r="AF39" i="3"/>
  <c r="AY39" i="3"/>
  <c r="BC42" i="3"/>
  <c r="AF6" i="3"/>
  <c r="AA9" i="3"/>
  <c r="AF4" i="3"/>
  <c r="AY7" i="3"/>
  <c r="AB88" i="3" a="1"/>
  <c r="AB88" i="3" s="1"/>
  <c r="B74" i="31"/>
  <c r="O39" i="45"/>
  <c r="AF57" i="3"/>
  <c r="AA54" i="3"/>
  <c r="AY54" i="3"/>
  <c r="AA52" i="3"/>
  <c r="BC6" i="3"/>
  <c r="BC53" i="3"/>
  <c r="AA56" i="3"/>
  <c r="AF55" i="3"/>
  <c r="AY55" i="3"/>
  <c r="AF52" i="3"/>
  <c r="AF31" i="3"/>
  <c r="AF28" i="3"/>
  <c r="AA33" i="3"/>
  <c r="AY31" i="3"/>
  <c r="AY78" i="3"/>
  <c r="AF81" i="3"/>
  <c r="AA76" i="3"/>
  <c r="AA78" i="3"/>
  <c r="BC37" i="3"/>
  <c r="BC48" i="3"/>
  <c r="AA44" i="3"/>
  <c r="AF49" i="3"/>
  <c r="AY46" i="3"/>
  <c r="AA46" i="3"/>
  <c r="BC52" i="3"/>
  <c r="AA95" i="3"/>
  <c r="AF93" i="3"/>
  <c r="AA96" i="3"/>
  <c r="AY97" i="3"/>
  <c r="BC31" i="3"/>
  <c r="BC19" i="3"/>
  <c r="BC44" i="3"/>
  <c r="BC51" i="3"/>
  <c r="BC26" i="3"/>
  <c r="AF97" i="3"/>
  <c r="AY96" i="3"/>
  <c r="AA93" i="3"/>
  <c r="AF94" i="3"/>
  <c r="AF56" i="3"/>
  <c r="AY56" i="3"/>
  <c r="AA53" i="3"/>
  <c r="AF54" i="3"/>
  <c r="BC15" i="3"/>
  <c r="BC13" i="3"/>
  <c r="BC30" i="3"/>
  <c r="BC18" i="3"/>
  <c r="BC39" i="3"/>
  <c r="AF78" i="3"/>
  <c r="AY80" i="3"/>
  <c r="AF80" i="3"/>
  <c r="AA77" i="3"/>
  <c r="AA97" i="3"/>
  <c r="AY95" i="3"/>
  <c r="AF95" i="3"/>
  <c r="AF92" i="3"/>
  <c r="AF64" i="3"/>
  <c r="AF62" i="3"/>
  <c r="AY64" i="3"/>
  <c r="AA61" i="3"/>
  <c r="Q7" i="32"/>
  <c r="Q16" i="32"/>
  <c r="Q23" i="32"/>
  <c r="Q3" i="32"/>
  <c r="Q8" i="32"/>
  <c r="Q42" i="32"/>
  <c r="Q31" i="32"/>
  <c r="Q27" i="32"/>
  <c r="Q5" i="32"/>
  <c r="Q33" i="32"/>
  <c r="Q49" i="32"/>
  <c r="Q43" i="32"/>
  <c r="BC35" i="3"/>
  <c r="AF69" i="3"/>
  <c r="AY73" i="3"/>
  <c r="AA72" i="3"/>
  <c r="AA71" i="3"/>
  <c r="BC32" i="3"/>
  <c r="BC10" i="3"/>
  <c r="AA25" i="3"/>
  <c r="AY23" i="3"/>
  <c r="AF22" i="3"/>
  <c r="AF20" i="3"/>
  <c r="AA14" i="3"/>
  <c r="AY17" i="3"/>
  <c r="AF13" i="3"/>
  <c r="AA16" i="3"/>
  <c r="BC21" i="3"/>
  <c r="BC8" i="3"/>
  <c r="AA73" i="3"/>
  <c r="AF71" i="3"/>
  <c r="AY71" i="3"/>
  <c r="AF68" i="3"/>
  <c r="BC50" i="3"/>
  <c r="BC36" i="3"/>
  <c r="AY63" i="3"/>
  <c r="AA64" i="3"/>
  <c r="AF60" i="3"/>
  <c r="AF63" i="3"/>
  <c r="BC41" i="3"/>
  <c r="BC9" i="3"/>
  <c r="AA12" i="3"/>
  <c r="AA15" i="3"/>
  <c r="AF16" i="3"/>
  <c r="AY14" i="3"/>
  <c r="AF77" i="3"/>
  <c r="AA79" i="3"/>
  <c r="AA81" i="3"/>
  <c r="AY81" i="3"/>
  <c r="BC17" i="3"/>
  <c r="BC24" i="3"/>
  <c r="BC22" i="3"/>
  <c r="BC27" i="3"/>
  <c r="AF5" i="3"/>
  <c r="AY9" i="3"/>
  <c r="AA8" i="3"/>
  <c r="AA6" i="3"/>
  <c r="BC45" i="3"/>
  <c r="AA22" i="3"/>
  <c r="AA24" i="3"/>
  <c r="AF21" i="3"/>
  <c r="AY25" i="3"/>
  <c r="AA37" i="3"/>
  <c r="AF38" i="3"/>
  <c r="AY40" i="3"/>
  <c r="AF40" i="3"/>
  <c r="AY8" i="3"/>
  <c r="AF9" i="3"/>
  <c r="AF7" i="3"/>
  <c r="AA5" i="3"/>
  <c r="BC29" i="3"/>
  <c r="AF30" i="3"/>
  <c r="AA29" i="3"/>
  <c r="AF33" i="3"/>
  <c r="AY32" i="3"/>
  <c r="AA94" i="3"/>
  <c r="AY94" i="3"/>
  <c r="AA92" i="3"/>
  <c r="AF96" i="3"/>
  <c r="BC47" i="3"/>
  <c r="AA47" i="3"/>
  <c r="AY49" i="3"/>
  <c r="AF45" i="3"/>
  <c r="AA49" i="3"/>
  <c r="BC20" i="3"/>
  <c r="AA36" i="3"/>
  <c r="AA38" i="3"/>
  <c r="AF41" i="3"/>
  <c r="AY38" i="3"/>
  <c r="AY47" i="3"/>
  <c r="AF44" i="3"/>
  <c r="AA48" i="3"/>
  <c r="AF47" i="3"/>
  <c r="BC25" i="3"/>
  <c r="BC11" i="3"/>
  <c r="F45" i="45"/>
  <c r="AE46" i="3" a="1"/>
  <c r="AE46" i="3" s="1"/>
  <c r="AA69" i="3"/>
  <c r="AF73" i="3"/>
  <c r="AY72" i="3"/>
  <c r="AF70" i="3"/>
  <c r="AB45" i="3" a="1"/>
  <c r="AB45" i="3" s="1"/>
  <c r="C44" i="45"/>
  <c r="BC38" i="3"/>
  <c r="AA70" i="3"/>
  <c r="AF72" i="3"/>
  <c r="AA68" i="3"/>
  <c r="AY70" i="3"/>
  <c r="BC14" i="3"/>
  <c r="AA28" i="3"/>
  <c r="AF32" i="3"/>
  <c r="AY30" i="3"/>
  <c r="AA30" i="3"/>
  <c r="AA89" i="3"/>
  <c r="AY87" i="3"/>
  <c r="AF87" i="3"/>
  <c r="AF84" i="3"/>
  <c r="BC43" i="3"/>
  <c r="BC34" i="3"/>
  <c r="AF25" i="3"/>
  <c r="AA21" i="3"/>
  <c r="AF23" i="3"/>
  <c r="AY24" i="3"/>
  <c r="AA41" i="3"/>
  <c r="AY41" i="3"/>
  <c r="AA39" i="3"/>
  <c r="AF37" i="3"/>
  <c r="AB87" i="3" a="1"/>
  <c r="AB87" i="3" s="1"/>
  <c r="O38" i="45"/>
  <c r="AA17" i="3"/>
  <c r="AY15" i="3"/>
  <c r="AF14" i="3"/>
  <c r="AF12" i="3"/>
  <c r="BC40" i="3"/>
  <c r="Q48" i="32" l="1"/>
  <c r="Q13" i="32"/>
  <c r="BK43" i="3"/>
  <c r="Q17" i="32"/>
  <c r="Q34" i="32"/>
  <c r="Q15" i="32"/>
  <c r="Q40" i="32"/>
  <c r="Q39" i="32"/>
  <c r="BI43" i="3"/>
  <c r="Q37" i="32"/>
  <c r="R37" i="32" s="1"/>
  <c r="Q26" i="32"/>
  <c r="Q29" i="32"/>
  <c r="Q11" i="32"/>
  <c r="Q41" i="32"/>
  <c r="Q10" i="32"/>
  <c r="Q44" i="32"/>
  <c r="Q4" i="32"/>
  <c r="Q46" i="32"/>
  <c r="R46" i="32" s="1"/>
  <c r="Q28" i="32"/>
  <c r="BI14" i="3"/>
  <c r="Q19" i="32"/>
  <c r="Q35" i="32"/>
  <c r="Q50" i="32"/>
  <c r="Q22" i="32"/>
  <c r="Q36" i="32"/>
  <c r="Q20" i="32"/>
  <c r="AF53" i="3"/>
  <c r="BK13" i="3" s="1"/>
  <c r="AY57" i="3"/>
  <c r="AA55" i="3"/>
  <c r="AA57" i="3"/>
  <c r="BJ16" i="3" s="1"/>
  <c r="Q25" i="32"/>
  <c r="Q30" i="32"/>
  <c r="R30" i="32" s="1"/>
  <c r="Q45" i="32"/>
  <c r="Q14" i="32"/>
  <c r="Q38" i="32"/>
  <c r="Q21" i="32"/>
  <c r="Q6" i="32"/>
  <c r="Q18" i="32"/>
  <c r="Q9" i="32"/>
  <c r="M2" i="32" s="1"/>
  <c r="Q32" i="32"/>
  <c r="T32" i="32" s="1"/>
  <c r="Q47" i="32"/>
  <c r="AE70" i="3" a="1"/>
  <c r="AE70" i="3" s="1"/>
  <c r="R21" i="45"/>
  <c r="AB29" i="3" a="1"/>
  <c r="AB29" i="3" s="1"/>
  <c r="B13" i="31"/>
  <c r="C28" i="45"/>
  <c r="BJ17" i="3"/>
  <c r="BI36" i="3"/>
  <c r="S17" i="32"/>
  <c r="BG18" i="45"/>
  <c r="T17" i="32"/>
  <c r="X17" i="32"/>
  <c r="R17" i="32"/>
  <c r="S34" i="32"/>
  <c r="BG35" i="45"/>
  <c r="T34" i="32"/>
  <c r="X34" i="32"/>
  <c r="R34" i="32"/>
  <c r="R15" i="32"/>
  <c r="S15" i="32"/>
  <c r="BG16" i="45"/>
  <c r="T15" i="32"/>
  <c r="X15" i="32"/>
  <c r="T40" i="32"/>
  <c r="R40" i="32"/>
  <c r="BG41" i="45"/>
  <c r="X40" i="32"/>
  <c r="S40" i="32"/>
  <c r="R46" i="45"/>
  <c r="AE95" i="3" a="1"/>
  <c r="AE95" i="3" s="1"/>
  <c r="AE88" i="3" a="1"/>
  <c r="AE88" i="3" s="1"/>
  <c r="R39" i="45"/>
  <c r="AE24" i="3" a="1"/>
  <c r="AE24" i="3" s="1"/>
  <c r="F23" i="45"/>
  <c r="B45" i="31"/>
  <c r="AB63" i="3" a="1"/>
  <c r="AB63" i="3" s="1"/>
  <c r="O14" i="45"/>
  <c r="R27" i="45"/>
  <c r="AE76" i="3" a="1"/>
  <c r="AE76" i="3" s="1"/>
  <c r="F29" i="45"/>
  <c r="AE30" i="3" a="1"/>
  <c r="AE30" i="3" s="1"/>
  <c r="AE40" i="3" a="1"/>
  <c r="AE40" i="3" s="1"/>
  <c r="F39" i="45"/>
  <c r="AE71" i="3" a="1"/>
  <c r="AE71" i="3" s="1"/>
  <c r="R22" i="45"/>
  <c r="B59" i="31"/>
  <c r="AB25" i="3" a="1"/>
  <c r="AB25" i="3" s="1"/>
  <c r="C24" i="45"/>
  <c r="BI32" i="3"/>
  <c r="X26" i="32"/>
  <c r="S3" i="32"/>
  <c r="R3" i="32"/>
  <c r="T3" i="32"/>
  <c r="X3" i="32"/>
  <c r="BG4" i="45"/>
  <c r="R29" i="32"/>
  <c r="T29" i="32"/>
  <c r="BG30" i="45"/>
  <c r="S29" i="32"/>
  <c r="X29" i="32"/>
  <c r="BK30" i="3"/>
  <c r="R48" i="45"/>
  <c r="AE97" i="3" a="1"/>
  <c r="AE97" i="3" s="1"/>
  <c r="C22" i="45"/>
  <c r="AB23" i="3" a="1"/>
  <c r="AB23" i="3" s="1"/>
  <c r="B35" i="31"/>
  <c r="R12" i="45"/>
  <c r="AE61" i="3" a="1"/>
  <c r="AE61" i="3" s="1"/>
  <c r="O31" i="45"/>
  <c r="B72" i="31"/>
  <c r="AB80" i="3" a="1"/>
  <c r="AB80" i="3" s="1"/>
  <c r="F46" i="45"/>
  <c r="AE47" i="3" a="1"/>
  <c r="AE47" i="3" s="1"/>
  <c r="BK20" i="3"/>
  <c r="BK27" i="3"/>
  <c r="AE63" i="3" a="1"/>
  <c r="AE63" i="3" s="1"/>
  <c r="R14" i="45"/>
  <c r="O24" i="45"/>
  <c r="AB73" i="3" a="1"/>
  <c r="AB73" i="3" s="1"/>
  <c r="B71" i="31"/>
  <c r="X41" i="32"/>
  <c r="T41" i="32"/>
  <c r="S41" i="32"/>
  <c r="BG42" i="45"/>
  <c r="R41" i="32"/>
  <c r="BG11" i="45"/>
  <c r="T10" i="32"/>
  <c r="S10" i="32"/>
  <c r="R10" i="32"/>
  <c r="X10" i="32"/>
  <c r="X44" i="32"/>
  <c r="R44" i="32"/>
  <c r="S44" i="32"/>
  <c r="BG45" i="45"/>
  <c r="T44" i="32"/>
  <c r="T4" i="32"/>
  <c r="X4" i="32"/>
  <c r="BG5" i="45"/>
  <c r="R4" i="32"/>
  <c r="S4" i="32"/>
  <c r="AB97" i="3" a="1"/>
  <c r="AB97" i="3" s="1"/>
  <c r="B77" i="31"/>
  <c r="O48" i="45"/>
  <c r="BJ15" i="3"/>
  <c r="BI44" i="3"/>
  <c r="AB86" i="3" a="1"/>
  <c r="AB86" i="3" s="1"/>
  <c r="B50" i="31"/>
  <c r="O37" i="45"/>
  <c r="C19" i="45"/>
  <c r="AB20" i="3" a="1"/>
  <c r="AB20" i="3" s="1"/>
  <c r="B10" i="31"/>
  <c r="AB65" i="3" a="1"/>
  <c r="AB65" i="3" s="1"/>
  <c r="O16" i="45"/>
  <c r="B69" i="31"/>
  <c r="AB48" i="3" a="1"/>
  <c r="AB48" i="3" s="1"/>
  <c r="C47" i="45"/>
  <c r="B64" i="31"/>
  <c r="F37" i="45"/>
  <c r="AE38" i="3" a="1"/>
  <c r="AE38" i="3" s="1"/>
  <c r="BK9" i="3"/>
  <c r="AE60" i="3" a="1"/>
  <c r="AE60" i="3" s="1"/>
  <c r="R11" i="45"/>
  <c r="X50" i="32"/>
  <c r="BG51" i="45"/>
  <c r="S50" i="32"/>
  <c r="T50" i="32"/>
  <c r="R50" i="32"/>
  <c r="X22" i="32"/>
  <c r="T22" i="32"/>
  <c r="R22" i="32"/>
  <c r="S22" i="32"/>
  <c r="BG23" i="45"/>
  <c r="T36" i="32"/>
  <c r="S36" i="32"/>
  <c r="R36" i="32"/>
  <c r="BG37" i="45"/>
  <c r="X36" i="32"/>
  <c r="T20" i="32"/>
  <c r="R20" i="32"/>
  <c r="S20" i="32"/>
  <c r="X20" i="32"/>
  <c r="BG21" i="45"/>
  <c r="B25" i="31"/>
  <c r="AB77" i="3" a="1"/>
  <c r="AB77" i="3" s="1"/>
  <c r="O28" i="45"/>
  <c r="BH18" i="3"/>
  <c r="BI51" i="3"/>
  <c r="AB33" i="3" a="1"/>
  <c r="AB33" i="3" s="1"/>
  <c r="C32" i="45"/>
  <c r="B61" i="31"/>
  <c r="AB52" i="3" a="1"/>
  <c r="AB52" i="3" s="1"/>
  <c r="O3" i="45"/>
  <c r="B18" i="31"/>
  <c r="AB84" i="3" a="1"/>
  <c r="AB84" i="3" s="1"/>
  <c r="O35" i="45"/>
  <c r="B26" i="31"/>
  <c r="C38" i="45"/>
  <c r="AB39" i="3" a="1"/>
  <c r="AB39" i="3" s="1"/>
  <c r="B39" i="31"/>
  <c r="B57" i="31"/>
  <c r="AB17" i="3" a="1"/>
  <c r="AB17" i="3" s="1"/>
  <c r="C16" i="45"/>
  <c r="AB41" i="3" a="1"/>
  <c r="AB41" i="3" s="1"/>
  <c r="B63" i="31"/>
  <c r="C40" i="45"/>
  <c r="BJ34" i="3"/>
  <c r="C36" i="45"/>
  <c r="B15" i="31"/>
  <c r="AB37" i="3" a="1"/>
  <c r="AB37" i="3" s="1"/>
  <c r="AB6" i="3" a="1"/>
  <c r="AB6" i="3" s="1"/>
  <c r="B30" i="31"/>
  <c r="C5" i="45"/>
  <c r="O15" i="45"/>
  <c r="AB64" i="3" a="1"/>
  <c r="AB64" i="3" s="1"/>
  <c r="B68" i="31"/>
  <c r="AB71" i="3" a="1"/>
  <c r="AB71" i="3" s="1"/>
  <c r="O22" i="45"/>
  <c r="B47" i="31"/>
  <c r="X45" i="32"/>
  <c r="R45" i="32"/>
  <c r="S45" i="32"/>
  <c r="BG46" i="45"/>
  <c r="T45" i="32"/>
  <c r="X14" i="32"/>
  <c r="R14" i="32"/>
  <c r="BG15" i="45"/>
  <c r="T14" i="32"/>
  <c r="S14" i="32"/>
  <c r="X38" i="32"/>
  <c r="S38" i="32"/>
  <c r="R38" i="32"/>
  <c r="T38" i="32"/>
  <c r="BG39" i="45"/>
  <c r="T21" i="32"/>
  <c r="X21" i="32"/>
  <c r="R21" i="32"/>
  <c r="BG22" i="45"/>
  <c r="S21" i="32"/>
  <c r="R31" i="45"/>
  <c r="AE80" i="3" a="1"/>
  <c r="AE80" i="3" s="1"/>
  <c r="BK15" i="3"/>
  <c r="BH51" i="3"/>
  <c r="BH31" i="3"/>
  <c r="AE28" i="3" a="1"/>
  <c r="AE28" i="3" s="1"/>
  <c r="F27" i="45"/>
  <c r="AE39" i="3" a="1"/>
  <c r="AE39" i="3" s="1"/>
  <c r="F38" i="45"/>
  <c r="AE15" i="3" a="1"/>
  <c r="AE15" i="3" s="1"/>
  <c r="F14" i="45"/>
  <c r="R35" i="45"/>
  <c r="AE84" i="3" a="1"/>
  <c r="AE84" i="3" s="1"/>
  <c r="BH34" i="3"/>
  <c r="AE87" i="3" a="1"/>
  <c r="AE87" i="3" s="1"/>
  <c r="R38" i="45"/>
  <c r="B54" i="31"/>
  <c r="AB8" i="3" a="1"/>
  <c r="AB8" i="3" s="1"/>
  <c r="C7" i="45"/>
  <c r="AB81" i="3" a="1"/>
  <c r="AB81" i="3" s="1"/>
  <c r="O32" i="45"/>
  <c r="B73" i="31"/>
  <c r="BG9" i="3"/>
  <c r="AB16" i="3" a="1"/>
  <c r="AB16" i="3" s="1"/>
  <c r="C15" i="45"/>
  <c r="B56" i="31"/>
  <c r="AB72" i="3" a="1"/>
  <c r="AB72" i="3" s="1"/>
  <c r="O23" i="45"/>
  <c r="B70" i="31"/>
  <c r="BG7" i="45"/>
  <c r="S6" i="32"/>
  <c r="T6" i="32"/>
  <c r="X6" i="32"/>
  <c r="R6" i="32"/>
  <c r="R18" i="32"/>
  <c r="T18" i="32"/>
  <c r="BG19" i="45"/>
  <c r="S18" i="32"/>
  <c r="X18" i="32"/>
  <c r="BG13" i="45"/>
  <c r="R12" i="32"/>
  <c r="X12" i="32"/>
  <c r="S12" i="32"/>
  <c r="T12" i="32"/>
  <c r="F30" i="45"/>
  <c r="AE31" i="3" a="1"/>
  <c r="AE31" i="3" s="1"/>
  <c r="AB54" i="3" a="1"/>
  <c r="AB54" i="3" s="1"/>
  <c r="O5" i="45"/>
  <c r="B42" i="31"/>
  <c r="AE4" i="3" a="1"/>
  <c r="AE4" i="3" s="1"/>
  <c r="F3" i="45"/>
  <c r="BK28" i="3"/>
  <c r="F35" i="45"/>
  <c r="AE36" i="3" a="1"/>
  <c r="AE36" i="3" s="1"/>
  <c r="AE17" i="3" a="1"/>
  <c r="AE17" i="3" s="1"/>
  <c r="F16" i="45"/>
  <c r="AE73" i="3" a="1"/>
  <c r="AE73" i="3" s="1"/>
  <c r="R24" i="45"/>
  <c r="AB21" i="3" a="1"/>
  <c r="AB21" i="3" s="1"/>
  <c r="C20" i="45"/>
  <c r="B11" i="31"/>
  <c r="BG34" i="3"/>
  <c r="BG40" i="3"/>
  <c r="R23" i="45"/>
  <c r="AE72" i="3" a="1"/>
  <c r="AE72" i="3" s="1"/>
  <c r="R47" i="45"/>
  <c r="AE96" i="3" a="1"/>
  <c r="AE96" i="3" s="1"/>
  <c r="AE21" i="3" a="1"/>
  <c r="AE21" i="3" s="1"/>
  <c r="F20" i="45"/>
  <c r="B49" i="31"/>
  <c r="O30" i="45"/>
  <c r="AB79" i="3" a="1"/>
  <c r="AB79" i="3" s="1"/>
  <c r="BI9" i="3"/>
  <c r="F12" i="45"/>
  <c r="AE13" i="3" a="1"/>
  <c r="AE13" i="3" s="1"/>
  <c r="X43" i="32"/>
  <c r="BG44" i="45"/>
  <c r="R43" i="32"/>
  <c r="T43" i="32"/>
  <c r="S43" i="32"/>
  <c r="X33" i="32"/>
  <c r="T33" i="32"/>
  <c r="S33" i="32"/>
  <c r="BG34" i="45"/>
  <c r="R33" i="32"/>
  <c r="T31" i="32"/>
  <c r="S31" i="32"/>
  <c r="R31" i="32"/>
  <c r="X31" i="32"/>
  <c r="BG32" i="45"/>
  <c r="S23" i="32"/>
  <c r="T23" i="32"/>
  <c r="X23" i="32"/>
  <c r="BG24" i="45"/>
  <c r="R23" i="32"/>
  <c r="AE78" i="3" a="1"/>
  <c r="AE78" i="3" s="1"/>
  <c r="R29" i="45"/>
  <c r="R5" i="45"/>
  <c r="AE54" i="3" a="1"/>
  <c r="AE54" i="3" s="1"/>
  <c r="C45" i="45"/>
  <c r="AB46" i="3" a="1"/>
  <c r="AB46" i="3" s="1"/>
  <c r="B40" i="31"/>
  <c r="BJ37" i="3"/>
  <c r="AE52" i="3" a="1"/>
  <c r="AE52" i="3" s="1"/>
  <c r="R3" i="45"/>
  <c r="R8" i="45"/>
  <c r="AE57" i="3" a="1"/>
  <c r="AE57" i="3" s="1"/>
  <c r="B55" i="31"/>
  <c r="AB9" i="3" a="1"/>
  <c r="AB9" i="3" s="1"/>
  <c r="C8" i="45"/>
  <c r="C39" i="45"/>
  <c r="AB40" i="3" a="1"/>
  <c r="AB40" i="3" s="1"/>
  <c r="B62" i="31"/>
  <c r="BG7" i="3"/>
  <c r="C12" i="45"/>
  <c r="AB13" i="3" a="1"/>
  <c r="AB13" i="3" s="1"/>
  <c r="B9" i="31"/>
  <c r="AE25" i="3" a="1"/>
  <c r="AE25" i="3" s="1"/>
  <c r="F24" i="45"/>
  <c r="B75" i="31"/>
  <c r="O40" i="45"/>
  <c r="AB89" i="3" a="1"/>
  <c r="AB89" i="3" s="1"/>
  <c r="BH20" i="3"/>
  <c r="F31" i="45"/>
  <c r="AE32" i="3" a="1"/>
  <c r="AE32" i="3" s="1"/>
  <c r="AB70" i="3" a="1"/>
  <c r="AB70" i="3" s="1"/>
  <c r="O21" i="45"/>
  <c r="B46" i="31"/>
  <c r="F40" i="45"/>
  <c r="AE41" i="3" a="1"/>
  <c r="AE41" i="3" s="1"/>
  <c r="AB49" i="3" a="1"/>
  <c r="AB49" i="3" s="1"/>
  <c r="C48" i="45"/>
  <c r="B65" i="31"/>
  <c r="B28" i="31"/>
  <c r="O43" i="45"/>
  <c r="AB92" i="3" a="1"/>
  <c r="AB92" i="3" s="1"/>
  <c r="C23" i="45"/>
  <c r="AB24" i="3" a="1"/>
  <c r="AB24" i="3" s="1"/>
  <c r="B58" i="31"/>
  <c r="AE5" i="3" a="1"/>
  <c r="AE5" i="3" s="1"/>
  <c r="F4" i="45"/>
  <c r="BK24" i="3"/>
  <c r="AE77" i="3" a="1"/>
  <c r="AE77" i="3" s="1"/>
  <c r="R28" i="45"/>
  <c r="R20" i="45"/>
  <c r="AE69" i="3" a="1"/>
  <c r="AE69" i="3" s="1"/>
  <c r="X5" i="32"/>
  <c r="T5" i="32"/>
  <c r="BG6" i="45"/>
  <c r="S5" i="32"/>
  <c r="R5" i="32"/>
  <c r="R47" i="32"/>
  <c r="T47" i="32"/>
  <c r="X47" i="32"/>
  <c r="S47" i="32"/>
  <c r="BG48" i="45"/>
  <c r="X24" i="32"/>
  <c r="BG25" i="45"/>
  <c r="R24" i="32"/>
  <c r="T24" i="32"/>
  <c r="S24" i="32"/>
  <c r="AB61" i="3" a="1"/>
  <c r="AB61" i="3" s="1"/>
  <c r="O12" i="45"/>
  <c r="B21" i="31"/>
  <c r="O4" i="45"/>
  <c r="AB53" i="3" a="1"/>
  <c r="AB53" i="3" s="1"/>
  <c r="B19" i="31"/>
  <c r="BJ26" i="3"/>
  <c r="BK51" i="3"/>
  <c r="BI19" i="3"/>
  <c r="B76" i="31"/>
  <c r="AB96" i="3" a="1"/>
  <c r="AB96" i="3" s="1"/>
  <c r="O47" i="45"/>
  <c r="F5" i="45"/>
  <c r="AE6" i="3" a="1"/>
  <c r="AE6" i="3" s="1"/>
  <c r="AE8" i="3" a="1"/>
  <c r="AE8" i="3" s="1"/>
  <c r="F7" i="45"/>
  <c r="BI7" i="3"/>
  <c r="BG46" i="3"/>
  <c r="BI16" i="3"/>
  <c r="AB62" i="3" a="1"/>
  <c r="AB62" i="3" s="1"/>
  <c r="B44" i="31"/>
  <c r="O13" i="45"/>
  <c r="AB32" i="3" a="1"/>
  <c r="AB32" i="3" s="1"/>
  <c r="C31" i="45"/>
  <c r="B60" i="31"/>
  <c r="B23" i="31"/>
  <c r="O20" i="45"/>
  <c r="AB69" i="3" a="1"/>
  <c r="AB69" i="3" s="1"/>
  <c r="BH11" i="3"/>
  <c r="F43" i="45"/>
  <c r="AE44" i="3" a="1"/>
  <c r="AE44" i="3" s="1"/>
  <c r="C29" i="45"/>
  <c r="AB30" i="3" a="1"/>
  <c r="AB30" i="3" s="1"/>
  <c r="B36" i="31"/>
  <c r="AB68" i="3" a="1"/>
  <c r="AB68" i="3" s="1"/>
  <c r="O19" i="45"/>
  <c r="B22" i="31"/>
  <c r="B38" i="31"/>
  <c r="AB38" i="3" a="1"/>
  <c r="AB38" i="3" s="1"/>
  <c r="C37" i="45"/>
  <c r="F44" i="45"/>
  <c r="AE45" i="3" a="1"/>
  <c r="AE45" i="3" s="1"/>
  <c r="AB22" i="3" a="1"/>
  <c r="AB22" i="3" s="1"/>
  <c r="C21" i="45"/>
  <c r="B34" i="31"/>
  <c r="C13" i="45"/>
  <c r="AB14" i="3" a="1"/>
  <c r="AB14" i="3" s="1"/>
  <c r="B32" i="31"/>
  <c r="R49" i="32"/>
  <c r="X49" i="32"/>
  <c r="S49" i="32"/>
  <c r="BG50" i="45"/>
  <c r="T49" i="32"/>
  <c r="BG28" i="45"/>
  <c r="T27" i="32"/>
  <c r="X27" i="32"/>
  <c r="S27" i="32"/>
  <c r="R27" i="32"/>
  <c r="BG43" i="45"/>
  <c r="R42" i="32"/>
  <c r="T42" i="32"/>
  <c r="S42" i="32"/>
  <c r="X42" i="32"/>
  <c r="R16" i="32"/>
  <c r="S16" i="32"/>
  <c r="T16" i="32"/>
  <c r="BG17" i="45"/>
  <c r="X16" i="32"/>
  <c r="BH26" i="3"/>
  <c r="BK19" i="3"/>
  <c r="AE93" i="3" a="1"/>
  <c r="AE93" i="3" s="1"/>
  <c r="R44" i="45"/>
  <c r="F48" i="45"/>
  <c r="AE49" i="3" a="1"/>
  <c r="AE49" i="3" s="1"/>
  <c r="AE55" i="3" a="1"/>
  <c r="AE55" i="3" s="1"/>
  <c r="R6" i="45"/>
  <c r="F22" i="45"/>
  <c r="AE23" i="3" a="1"/>
  <c r="AE23" i="3" s="1"/>
  <c r="BJ20" i="3"/>
  <c r="BL20" i="3" s="1"/>
  <c r="BK11" i="3"/>
  <c r="AE12" i="3" a="1"/>
  <c r="AE12" i="3" s="1"/>
  <c r="F11" i="45"/>
  <c r="B51" i="31"/>
  <c r="AB28" i="3" a="1"/>
  <c r="AB28" i="3" s="1"/>
  <c r="B12" i="31"/>
  <c r="C27" i="45"/>
  <c r="AE14" i="3" a="1"/>
  <c r="AE14" i="3" s="1"/>
  <c r="F13" i="45"/>
  <c r="AE37" i="3" a="1"/>
  <c r="AE37" i="3" s="1"/>
  <c r="F36" i="45"/>
  <c r="BG43" i="3"/>
  <c r="BJ38" i="3"/>
  <c r="B17" i="31"/>
  <c r="C35" i="45"/>
  <c r="AB36" i="3" a="1"/>
  <c r="AB36" i="3" s="1"/>
  <c r="B14" i="31"/>
  <c r="AB94" i="3" a="1"/>
  <c r="AB94" i="3" s="1"/>
  <c r="B52" i="31"/>
  <c r="O45" i="45"/>
  <c r="C4" i="45"/>
  <c r="AB5" i="3" a="1"/>
  <c r="AB5" i="3" s="1"/>
  <c r="B7" i="31"/>
  <c r="BH27" i="3"/>
  <c r="AE16" i="3" a="1"/>
  <c r="AE16" i="3" s="1"/>
  <c r="F15" i="45"/>
  <c r="X46" i="32"/>
  <c r="T11" i="32"/>
  <c r="S11" i="32"/>
  <c r="R11" i="32"/>
  <c r="BG12" i="45"/>
  <c r="X11" i="32"/>
  <c r="R28" i="32"/>
  <c r="X28" i="32"/>
  <c r="T28" i="32"/>
  <c r="BG29" i="45"/>
  <c r="S28" i="32"/>
  <c r="BG8" i="45"/>
  <c r="T7" i="32"/>
  <c r="R7" i="32"/>
  <c r="S7" i="32"/>
  <c r="X7" i="32"/>
  <c r="R13" i="45"/>
  <c r="AE62" i="3" a="1"/>
  <c r="AE62" i="3" s="1"/>
  <c r="AE56" i="3" a="1"/>
  <c r="AE56" i="3" s="1"/>
  <c r="R7" i="45"/>
  <c r="B53" i="31"/>
  <c r="O46" i="45"/>
  <c r="AB95" i="3" a="1"/>
  <c r="AB95" i="3" s="1"/>
  <c r="AB44" i="3" a="1"/>
  <c r="AB44" i="3" s="1"/>
  <c r="B16" i="31"/>
  <c r="C43" i="45"/>
  <c r="O29" i="45"/>
  <c r="B48" i="31"/>
  <c r="AB78" i="3" a="1"/>
  <c r="AB78" i="3" s="1"/>
  <c r="O7" i="45"/>
  <c r="B66" i="31"/>
  <c r="AB56" i="3" a="1"/>
  <c r="AB56" i="3" s="1"/>
  <c r="BK6" i="3"/>
  <c r="BH42" i="3"/>
  <c r="AE86" i="3" a="1"/>
  <c r="AE86" i="3" s="1"/>
  <c r="R37" i="45"/>
  <c r="AB4" i="3" a="1"/>
  <c r="AB4" i="3" s="1"/>
  <c r="B6" i="31"/>
  <c r="C3" i="45"/>
  <c r="BH33" i="3"/>
  <c r="BJ33" i="3"/>
  <c r="BG28" i="3"/>
  <c r="BG33" i="3"/>
  <c r="BK7" i="3"/>
  <c r="R16" i="45"/>
  <c r="AE65" i="3" a="1"/>
  <c r="AE65" i="3" s="1"/>
  <c r="AB31" i="3" a="1"/>
  <c r="AB31" i="3" s="1"/>
  <c r="C30" i="45"/>
  <c r="B37" i="31"/>
  <c r="BH14" i="3"/>
  <c r="BH38" i="3"/>
  <c r="AB47" i="3" a="1"/>
  <c r="AB47" i="3" s="1"/>
  <c r="B41" i="31"/>
  <c r="C46" i="45"/>
  <c r="AE7" i="3" a="1"/>
  <c r="AE7" i="3" s="1"/>
  <c r="F6" i="45"/>
  <c r="BK17" i="3"/>
  <c r="B33" i="31"/>
  <c r="C14" i="45"/>
  <c r="AB15" i="3" a="1"/>
  <c r="AB15" i="3" s="1"/>
  <c r="BJ41" i="3"/>
  <c r="BH36" i="3"/>
  <c r="AE20" i="3" a="1"/>
  <c r="AE20" i="3" s="1"/>
  <c r="F19" i="45"/>
  <c r="BH32" i="3"/>
  <c r="X13" i="32"/>
  <c r="BG14" i="45"/>
  <c r="S13" i="32"/>
  <c r="R13" i="32"/>
  <c r="T13" i="32"/>
  <c r="R48" i="32"/>
  <c r="BG49" i="45"/>
  <c r="T48" i="32"/>
  <c r="X48" i="32"/>
  <c r="S48" i="32"/>
  <c r="R25" i="32"/>
  <c r="T25" i="32"/>
  <c r="S25" i="32"/>
  <c r="X25" i="32"/>
  <c r="BG26" i="45"/>
  <c r="R15" i="45"/>
  <c r="AE64" i="3" a="1"/>
  <c r="AE64" i="3" s="1"/>
  <c r="BK39" i="3"/>
  <c r="R45" i="45"/>
  <c r="AE94" i="3" a="1"/>
  <c r="AE94" i="3" s="1"/>
  <c r="BH48" i="3"/>
  <c r="AB76" i="3" a="1"/>
  <c r="AB76" i="3" s="1"/>
  <c r="O27" i="45"/>
  <c r="B24" i="31"/>
  <c r="BK42" i="3"/>
  <c r="R40" i="45"/>
  <c r="AE89" i="3" a="1"/>
  <c r="AE89" i="3" s="1"/>
  <c r="C6" i="45"/>
  <c r="AB7" i="3" a="1"/>
  <c r="AB7" i="3" s="1"/>
  <c r="B31" i="31"/>
  <c r="B20" i="31"/>
  <c r="O11" i="45"/>
  <c r="AB60" i="3" a="1"/>
  <c r="AB60" i="3" s="1"/>
  <c r="F28" i="45"/>
  <c r="AE29" i="3" a="1"/>
  <c r="AE29" i="3" s="1"/>
  <c r="BJ14" i="3"/>
  <c r="AE33" i="3" a="1"/>
  <c r="AE33" i="3" s="1"/>
  <c r="F32" i="45"/>
  <c r="F8" i="45"/>
  <c r="AE9" i="3" a="1"/>
  <c r="AE9" i="3" s="1"/>
  <c r="BG45" i="3"/>
  <c r="BJ27" i="3"/>
  <c r="BG17" i="3"/>
  <c r="B8" i="31"/>
  <c r="AB12" i="3" a="1"/>
  <c r="AB12" i="3" s="1"/>
  <c r="C11" i="45"/>
  <c r="BK36" i="3"/>
  <c r="AE68" i="3" a="1"/>
  <c r="AE68" i="3" s="1"/>
  <c r="R19" i="45"/>
  <c r="AE22" i="3" a="1"/>
  <c r="AE22" i="3" s="1"/>
  <c r="F21" i="45"/>
  <c r="BJ32" i="3"/>
  <c r="BI35" i="3"/>
  <c r="T19" i="32"/>
  <c r="X19" i="32"/>
  <c r="R19" i="32"/>
  <c r="BG20" i="45"/>
  <c r="S19" i="32"/>
  <c r="R39" i="32"/>
  <c r="BG40" i="45"/>
  <c r="S39" i="32"/>
  <c r="T39" i="32"/>
  <c r="X39" i="32"/>
  <c r="X8" i="32"/>
  <c r="T8" i="32"/>
  <c r="R8" i="32"/>
  <c r="S8" i="32"/>
  <c r="BG9" i="45"/>
  <c r="T35" i="32"/>
  <c r="R35" i="32"/>
  <c r="BG36" i="45"/>
  <c r="S35" i="32"/>
  <c r="X35" i="32"/>
  <c r="AE92" i="3" a="1"/>
  <c r="AE92" i="3" s="1"/>
  <c r="R43" i="45"/>
  <c r="BI39" i="3"/>
  <c r="BJ30" i="3"/>
  <c r="BL30" i="3" s="1"/>
  <c r="AB93" i="3" a="1"/>
  <c r="AB93" i="3" s="1"/>
  <c r="O44" i="45"/>
  <c r="B29" i="31"/>
  <c r="BI26" i="3"/>
  <c r="BH44" i="3"/>
  <c r="BJ48" i="3"/>
  <c r="R32" i="45"/>
  <c r="AE81" i="3" a="1"/>
  <c r="AE81" i="3" s="1"/>
  <c r="BJ53" i="3"/>
  <c r="BG42" i="3"/>
  <c r="AB85" i="3" a="1"/>
  <c r="AB85" i="3" s="1"/>
  <c r="B27" i="31"/>
  <c r="O36" i="45"/>
  <c r="R30" i="45"/>
  <c r="AE79" i="3" a="1"/>
  <c r="AE79" i="3" s="1"/>
  <c r="BG50" i="3" l="1"/>
  <c r="BJ43" i="3"/>
  <c r="BL43" i="3" s="1"/>
  <c r="BK46" i="3"/>
  <c r="BJ50" i="3"/>
  <c r="BH23" i="3"/>
  <c r="BH50" i="3"/>
  <c r="BE50" i="3" s="1"/>
  <c r="BG37" i="3"/>
  <c r="BH22" i="3"/>
  <c r="BG14" i="3"/>
  <c r="BG31" i="3"/>
  <c r="BH10" i="3"/>
  <c r="BJ31" i="3"/>
  <c r="BH9" i="3"/>
  <c r="BH12" i="3"/>
  <c r="BH15" i="3"/>
  <c r="T26" i="32"/>
  <c r="BK35" i="3"/>
  <c r="BH45" i="3"/>
  <c r="BF45" i="3" s="1"/>
  <c r="BO45" i="3" s="1"/>
  <c r="BK21" i="3"/>
  <c r="BI20" i="3"/>
  <c r="BI23" i="3"/>
  <c r="BI15" i="3"/>
  <c r="BI12" i="3"/>
  <c r="BG51" i="3"/>
  <c r="BJ47" i="3"/>
  <c r="N2" i="32"/>
  <c r="BG27" i="45"/>
  <c r="BI41" i="3"/>
  <c r="BL27" i="3"/>
  <c r="U30" i="32"/>
  <c r="R26" i="32"/>
  <c r="B67" i="31"/>
  <c r="O8" i="45"/>
  <c r="AB57" i="3" a="1"/>
  <c r="AB57" i="3" s="1"/>
  <c r="BI25" i="3"/>
  <c r="BG16" i="3"/>
  <c r="BK44" i="3"/>
  <c r="T30" i="32"/>
  <c r="BH28" i="3"/>
  <c r="BG19" i="3"/>
  <c r="S46" i="32"/>
  <c r="BJ13" i="3"/>
  <c r="BL13" i="3" s="1"/>
  <c r="S32" i="32"/>
  <c r="BG22" i="3"/>
  <c r="BI33" i="3"/>
  <c r="BH37" i="3"/>
  <c r="BG18" i="3"/>
  <c r="BJ45" i="3"/>
  <c r="BI30" i="3"/>
  <c r="BG32" i="3"/>
  <c r="BJ23" i="3"/>
  <c r="BI42" i="3"/>
  <c r="BI45" i="3"/>
  <c r="AB55" i="3" a="1"/>
  <c r="AB55" i="3" s="1"/>
  <c r="O6" i="45"/>
  <c r="BI22" i="3"/>
  <c r="BK34" i="3"/>
  <c r="BI21" i="3"/>
  <c r="BK26" i="3"/>
  <c r="S30" i="32"/>
  <c r="BH49" i="3"/>
  <c r="BJ44" i="3"/>
  <c r="BG47" i="45"/>
  <c r="BM47" i="45" s="1"/>
  <c r="BI46" i="3"/>
  <c r="BG39" i="3"/>
  <c r="BK8" i="3"/>
  <c r="BH25" i="3"/>
  <c r="R32" i="32"/>
  <c r="BJ19" i="3"/>
  <c r="BI24" i="3"/>
  <c r="BK33" i="3"/>
  <c r="BH19" i="3"/>
  <c r="BH24" i="3"/>
  <c r="BE24" i="3" s="1"/>
  <c r="BG21" i="3"/>
  <c r="BF21" i="3" s="1"/>
  <c r="BO21" i="3" s="1"/>
  <c r="BJ42" i="3"/>
  <c r="BJ21" i="3"/>
  <c r="BL21" i="3" s="1"/>
  <c r="BI47" i="3"/>
  <c r="BG53" i="3"/>
  <c r="BI17" i="3"/>
  <c r="BG24" i="3"/>
  <c r="BG26" i="3"/>
  <c r="BI50" i="3"/>
  <c r="X32" i="32"/>
  <c r="BJ51" i="3"/>
  <c r="BI28" i="3"/>
  <c r="BF28" i="3" s="1"/>
  <c r="BO28" i="3" s="1"/>
  <c r="BI13" i="3"/>
  <c r="BJ22" i="3"/>
  <c r="BH46" i="3"/>
  <c r="BG10" i="3"/>
  <c r="BI53" i="3"/>
  <c r="BJ11" i="3"/>
  <c r="BH53" i="3"/>
  <c r="BK48" i="3"/>
  <c r="BI11" i="3"/>
  <c r="R4" i="45"/>
  <c r="BI38" i="3"/>
  <c r="AE53" i="3" a="1"/>
  <c r="AE53" i="3" s="1"/>
  <c r="BI29" i="3"/>
  <c r="BK12" i="3"/>
  <c r="BJ29" i="3"/>
  <c r="BL33" i="3"/>
  <c r="BG31" i="45"/>
  <c r="T46" i="32"/>
  <c r="BH6" i="3"/>
  <c r="BH43" i="3"/>
  <c r="BE43" i="3" s="1"/>
  <c r="BI52" i="3"/>
  <c r="X30" i="32"/>
  <c r="BG27" i="3"/>
  <c r="BH41" i="3"/>
  <c r="BH13" i="3"/>
  <c r="BG33" i="45"/>
  <c r="BH47" i="3"/>
  <c r="BI49" i="3"/>
  <c r="BK18" i="3"/>
  <c r="S9" i="32"/>
  <c r="BK10" i="3"/>
  <c r="BG23" i="3"/>
  <c r="BF23" i="3" s="1"/>
  <c r="BO23" i="3" s="1"/>
  <c r="BH8" i="3"/>
  <c r="BK47" i="3"/>
  <c r="BG29" i="3"/>
  <c r="BH52" i="3"/>
  <c r="T37" i="32"/>
  <c r="BG52" i="3"/>
  <c r="BK40" i="3"/>
  <c r="B43" i="31"/>
  <c r="BH21" i="3"/>
  <c r="BK25" i="3"/>
  <c r="BG13" i="3"/>
  <c r="BK45" i="3"/>
  <c r="BL45" i="3" s="1"/>
  <c r="BG49" i="3"/>
  <c r="BG35" i="3"/>
  <c r="BK22" i="3"/>
  <c r="BG6" i="3"/>
  <c r="BF6" i="3" s="1"/>
  <c r="BJ18" i="3"/>
  <c r="BL18" i="3" s="1"/>
  <c r="BI10" i="3"/>
  <c r="BK29" i="3"/>
  <c r="BK49" i="3"/>
  <c r="X9" i="32"/>
  <c r="BG20" i="3"/>
  <c r="BI31" i="3"/>
  <c r="BF31" i="3" s="1"/>
  <c r="BO31" i="3" s="1"/>
  <c r="U26" i="32"/>
  <c r="X37" i="32"/>
  <c r="BG36" i="3"/>
  <c r="BK31" i="3"/>
  <c r="BG47" i="3"/>
  <c r="BF47" i="3" s="1"/>
  <c r="BO47" i="3" s="1"/>
  <c r="BJ7" i="3"/>
  <c r="BL48" i="3"/>
  <c r="BK41" i="3"/>
  <c r="BG38" i="3"/>
  <c r="BH30" i="3"/>
  <c r="BJ35" i="3"/>
  <c r="BL35" i="3" s="1"/>
  <c r="BH16" i="3"/>
  <c r="BF16" i="3" s="1"/>
  <c r="BO16" i="3" s="1"/>
  <c r="BJ49" i="3"/>
  <c r="BI48" i="3"/>
  <c r="BH39" i="3"/>
  <c r="BK50" i="3"/>
  <c r="BL50" i="3" s="1"/>
  <c r="BG48" i="3"/>
  <c r="BI37" i="3"/>
  <c r="BI18" i="3"/>
  <c r="R9" i="32"/>
  <c r="BH40" i="3"/>
  <c r="BK23" i="3"/>
  <c r="BJ36" i="3"/>
  <c r="BL36" i="3" s="1"/>
  <c r="BG44" i="3"/>
  <c r="BF44" i="3" s="1"/>
  <c r="BO44" i="3" s="1"/>
  <c r="BG38" i="45"/>
  <c r="BJ9" i="3"/>
  <c r="BL9" i="3" s="1"/>
  <c r="BG15" i="3"/>
  <c r="BF15" i="3" s="1"/>
  <c r="BO15" i="3" s="1"/>
  <c r="BG25" i="3"/>
  <c r="BE25" i="3" s="1"/>
  <c r="BK14" i="3"/>
  <c r="BL14" i="3"/>
  <c r="BG41" i="3"/>
  <c r="C3" i="32"/>
  <c r="BJ10" i="3"/>
  <c r="BL10" i="3" s="1"/>
  <c r="BH29" i="3"/>
  <c r="BE29" i="3" s="1"/>
  <c r="BJ6" i="3"/>
  <c r="BJ46" i="3"/>
  <c r="BG10" i="45"/>
  <c r="BM10" i="45" s="1"/>
  <c r="BI40" i="3"/>
  <c r="BF40" i="3" s="1"/>
  <c r="BO40" i="3" s="1"/>
  <c r="BJ40" i="3"/>
  <c r="BL40" i="3" s="1"/>
  <c r="BK37" i="3"/>
  <c r="BL37" i="3" s="1"/>
  <c r="BK53" i="3"/>
  <c r="BL53" i="3" s="1"/>
  <c r="S26" i="32"/>
  <c r="S37" i="32"/>
  <c r="BH17" i="3"/>
  <c r="BE17" i="3" s="1"/>
  <c r="BG30" i="3"/>
  <c r="BF30" i="3" s="1"/>
  <c r="BH35" i="3"/>
  <c r="BF35" i="3" s="1"/>
  <c r="BO35" i="3" s="1"/>
  <c r="BI34" i="3"/>
  <c r="BL34" i="3"/>
  <c r="BL7" i="3"/>
  <c r="BG12" i="3"/>
  <c r="BE12" i="3" s="1"/>
  <c r="BI6" i="3"/>
  <c r="BJ28" i="3"/>
  <c r="BL28" i="3" s="1"/>
  <c r="BJ25" i="3"/>
  <c r="BG8" i="3"/>
  <c r="BK16" i="3"/>
  <c r="BL16" i="3" s="1"/>
  <c r="BJ8" i="3"/>
  <c r="BH7" i="3"/>
  <c r="BF7" i="3" s="1"/>
  <c r="BO7" i="3" s="1"/>
  <c r="T9" i="32"/>
  <c r="BI8" i="3"/>
  <c r="BJ24" i="3"/>
  <c r="BG11" i="3"/>
  <c r="BJ52" i="3"/>
  <c r="BL52" i="3" s="1"/>
  <c r="BK52" i="3"/>
  <c r="BI27" i="3"/>
  <c r="BJ12" i="3"/>
  <c r="BL12" i="3" s="1"/>
  <c r="BJ39" i="3"/>
  <c r="BK32" i="3"/>
  <c r="BL32" i="3" s="1"/>
  <c r="BK38" i="3"/>
  <c r="BL38" i="3" s="1"/>
  <c r="BE28" i="3"/>
  <c r="BM29" i="45"/>
  <c r="BM6" i="45"/>
  <c r="BF14" i="3"/>
  <c r="BE14" i="3"/>
  <c r="BM37" i="45"/>
  <c r="BM41" i="45"/>
  <c r="BF49" i="3"/>
  <c r="BO49" i="3" s="1"/>
  <c r="BE49" i="3"/>
  <c r="BL25" i="3"/>
  <c r="BL46" i="3"/>
  <c r="BE31" i="3"/>
  <c r="BL47" i="3"/>
  <c r="BM18" i="45"/>
  <c r="BF17" i="3"/>
  <c r="BO17" i="3" s="1"/>
  <c r="BE48" i="3"/>
  <c r="BF48" i="3"/>
  <c r="BO48" i="3" s="1"/>
  <c r="BM48" i="45"/>
  <c r="BM24" i="45"/>
  <c r="BM15" i="45"/>
  <c r="BF32" i="3"/>
  <c r="BO32" i="3" s="1"/>
  <c r="BE32" i="3"/>
  <c r="BM30" i="45"/>
  <c r="BE53" i="3"/>
  <c r="BF53" i="3"/>
  <c r="BO53" i="3" s="1"/>
  <c r="BM43" i="45"/>
  <c r="BM50" i="45"/>
  <c r="BL19" i="3"/>
  <c r="BL8" i="3"/>
  <c r="BE37" i="3"/>
  <c r="BF37" i="3"/>
  <c r="BO37" i="3" s="1"/>
  <c r="BL23" i="3"/>
  <c r="BL44" i="3"/>
  <c r="BF43" i="3"/>
  <c r="BO43" i="3" s="1"/>
  <c r="BM17" i="45"/>
  <c r="BE7" i="3"/>
  <c r="BL51" i="3"/>
  <c r="BM44" i="45"/>
  <c r="BM39" i="45"/>
  <c r="BM45" i="45"/>
  <c r="BM11" i="45"/>
  <c r="BL42" i="3"/>
  <c r="BF36" i="3"/>
  <c r="BO36" i="3" s="1"/>
  <c r="BE36" i="3"/>
  <c r="BE52" i="3"/>
  <c r="BF52" i="3"/>
  <c r="BO52" i="3" s="1"/>
  <c r="BF19" i="3"/>
  <c r="BO19" i="3" s="1"/>
  <c r="BE19" i="3"/>
  <c r="BF27" i="3"/>
  <c r="BO27" i="3" s="1"/>
  <c r="BE27" i="3"/>
  <c r="BE26" i="3"/>
  <c r="BF26" i="3"/>
  <c r="BE6" i="3"/>
  <c r="BE51" i="3"/>
  <c r="BF51" i="3"/>
  <c r="BO51" i="3" s="1"/>
  <c r="BM38" i="45"/>
  <c r="BM35" i="45"/>
  <c r="BM31" i="45"/>
  <c r="BL41" i="3"/>
  <c r="BL26" i="3"/>
  <c r="BM34" i="45"/>
  <c r="BL22" i="3"/>
  <c r="BM21" i="45"/>
  <c r="BL15" i="3"/>
  <c r="AF24" i="32"/>
  <c r="AH60" i="32"/>
  <c r="AF53" i="32"/>
  <c r="AH49" i="32"/>
  <c r="W48" i="32" s="1"/>
  <c r="AH67" i="32"/>
  <c r="AF35" i="32"/>
  <c r="AG35" i="32" s="1"/>
  <c r="V37" i="32" s="1"/>
  <c r="AH65" i="32"/>
  <c r="AH54" i="32"/>
  <c r="AF10" i="32"/>
  <c r="AH78" i="32"/>
  <c r="AH9" i="32"/>
  <c r="W9" i="32" s="1"/>
  <c r="AF20" i="32"/>
  <c r="AF59" i="32"/>
  <c r="AF77" i="32"/>
  <c r="AH24" i="32"/>
  <c r="W25" i="32" s="1"/>
  <c r="AF5" i="32"/>
  <c r="AF62" i="32"/>
  <c r="AF50" i="32"/>
  <c r="AH22" i="32"/>
  <c r="W23" i="32" s="1"/>
  <c r="AF64" i="32"/>
  <c r="AH36" i="32"/>
  <c r="W38" i="32" s="1"/>
  <c r="AH32" i="32"/>
  <c r="W34" i="32" s="1"/>
  <c r="AF70" i="32"/>
  <c r="AF14" i="32"/>
  <c r="AF42" i="32"/>
  <c r="AF40" i="32"/>
  <c r="AF66" i="32"/>
  <c r="AH25" i="32"/>
  <c r="W26" i="32" s="1"/>
  <c r="AH3" i="32"/>
  <c r="AF32" i="32"/>
  <c r="AF76" i="32"/>
  <c r="AH73" i="32"/>
  <c r="AF48" i="32"/>
  <c r="AF29" i="32"/>
  <c r="AH79" i="32"/>
  <c r="AF36" i="32"/>
  <c r="AF78" i="32"/>
  <c r="AH44" i="32"/>
  <c r="AH50" i="32"/>
  <c r="W42" i="32" s="1"/>
  <c r="AF34" i="32"/>
  <c r="AH8" i="32"/>
  <c r="W8" i="32" s="1"/>
  <c r="AH84" i="32"/>
  <c r="AH10" i="32"/>
  <c r="W11" i="32" s="1"/>
  <c r="AF63" i="32"/>
  <c r="AF28" i="32"/>
  <c r="AG28" i="32" s="1"/>
  <c r="V30" i="32" s="1"/>
  <c r="AF80" i="32"/>
  <c r="AF22" i="32"/>
  <c r="AF17" i="32"/>
  <c r="AH40" i="32"/>
  <c r="W44" i="32" s="1"/>
  <c r="AF7" i="32"/>
  <c r="AH34" i="32"/>
  <c r="W36" i="32" s="1"/>
  <c r="AH48" i="32"/>
  <c r="W45" i="32" s="1"/>
  <c r="AF21" i="32"/>
  <c r="AF39" i="32"/>
  <c r="AH57" i="32"/>
  <c r="AF19" i="32"/>
  <c r="AF41" i="32"/>
  <c r="AF27" i="32"/>
  <c r="AH59" i="32"/>
  <c r="AF43" i="32"/>
  <c r="AF3" i="32"/>
  <c r="U3" i="32" s="1"/>
  <c r="AF61" i="32"/>
  <c r="AF47" i="32"/>
  <c r="AH62" i="32"/>
  <c r="AH17" i="32"/>
  <c r="W18" i="32" s="1"/>
  <c r="AH6" i="32"/>
  <c r="W6" i="32" s="1"/>
  <c r="AF44" i="32"/>
  <c r="AG44" i="32" s="1"/>
  <c r="AF18" i="32"/>
  <c r="AF8" i="32"/>
  <c r="AH31" i="32"/>
  <c r="W33" i="32" s="1"/>
  <c r="AF25" i="32"/>
  <c r="AG25" i="32" s="1"/>
  <c r="V26" i="32" s="1"/>
  <c r="AH52" i="32"/>
  <c r="AF57" i="32"/>
  <c r="AH71" i="32"/>
  <c r="AH14" i="32"/>
  <c r="W15" i="32" s="1"/>
  <c r="AF4" i="32"/>
  <c r="AH29" i="32"/>
  <c r="W31" i="32" s="1"/>
  <c r="AH38" i="32"/>
  <c r="W40" i="32" s="1"/>
  <c r="AF31" i="32"/>
  <c r="AF12" i="32"/>
  <c r="AH41" i="32"/>
  <c r="W46" i="32" s="1"/>
  <c r="AF69" i="32"/>
  <c r="AF38" i="32"/>
  <c r="AH76" i="32"/>
  <c r="AH42" i="32"/>
  <c r="W47" i="32" s="1"/>
  <c r="AF74" i="32"/>
  <c r="AH53" i="32"/>
  <c r="AF33" i="32"/>
  <c r="AH82" i="32"/>
  <c r="AF65" i="32"/>
  <c r="AH80" i="32"/>
  <c r="AH30" i="32"/>
  <c r="W32" i="32" s="1"/>
  <c r="AH11" i="32"/>
  <c r="W12" i="32" s="1"/>
  <c r="AH72" i="32"/>
  <c r="AH23" i="32"/>
  <c r="W24" i="32" s="1"/>
  <c r="AF85" i="32"/>
  <c r="AH75" i="32"/>
  <c r="AH56" i="32"/>
  <c r="AF52" i="32"/>
  <c r="AF82" i="32"/>
  <c r="AH63" i="32"/>
  <c r="AF60" i="32"/>
  <c r="AH37" i="32"/>
  <c r="W39" i="32" s="1"/>
  <c r="AH5" i="32"/>
  <c r="W5" i="32" s="1"/>
  <c r="AH26" i="32"/>
  <c r="W27" i="32" s="1"/>
  <c r="AH45" i="32"/>
  <c r="W41" i="32" s="1"/>
  <c r="AH18" i="32"/>
  <c r="W19" i="32" s="1"/>
  <c r="AF9" i="32"/>
  <c r="AG9" i="32" s="1"/>
  <c r="V9" i="32" s="1"/>
  <c r="AH21" i="32"/>
  <c r="W22" i="32" s="1"/>
  <c r="AF23" i="32"/>
  <c r="AF45" i="32"/>
  <c r="AH51" i="32"/>
  <c r="AH66" i="32"/>
  <c r="AF30" i="32"/>
  <c r="AG30" i="32" s="1"/>
  <c r="V32" i="32" s="1"/>
  <c r="AH12" i="32"/>
  <c r="W13" i="32" s="1"/>
  <c r="AF55" i="32"/>
  <c r="AF58" i="32"/>
  <c r="AF84" i="32"/>
  <c r="AF81" i="32"/>
  <c r="AH83" i="32"/>
  <c r="AH13" i="32"/>
  <c r="W14" i="32" s="1"/>
  <c r="AF26" i="32"/>
  <c r="AH74" i="32"/>
  <c r="AH20" i="32"/>
  <c r="W21" i="32" s="1"/>
  <c r="AH27" i="32"/>
  <c r="W28" i="32" s="1"/>
  <c r="AF11" i="32"/>
  <c r="AH47" i="32"/>
  <c r="W10" i="32" s="1"/>
  <c r="AF83" i="32"/>
  <c r="AF15" i="32"/>
  <c r="AH70" i="32"/>
  <c r="AH46" i="32"/>
  <c r="W29" i="32" s="1"/>
  <c r="AH81" i="32"/>
  <c r="AF72" i="32"/>
  <c r="AF56" i="32"/>
  <c r="AF37" i="32"/>
  <c r="AH64" i="32"/>
  <c r="AH28" i="32"/>
  <c r="W30" i="32" s="1"/>
  <c r="AH43" i="32"/>
  <c r="W49" i="32" s="1"/>
  <c r="AH4" i="32"/>
  <c r="W4" i="32" s="1"/>
  <c r="AH86" i="32"/>
  <c r="AF86" i="32"/>
  <c r="AF54" i="32"/>
  <c r="AH35" i="32"/>
  <c r="W37" i="32" s="1"/>
  <c r="AF13" i="32"/>
  <c r="AH7" i="32"/>
  <c r="W7" i="32" s="1"/>
  <c r="AF71" i="32"/>
  <c r="AF6" i="32"/>
  <c r="AH33" i="32"/>
  <c r="W35" i="32" s="1"/>
  <c r="AH39" i="32"/>
  <c r="W43" i="32" s="1"/>
  <c r="AF75" i="32"/>
  <c r="AH85" i="32"/>
  <c r="AH77" i="32"/>
  <c r="AH15" i="32"/>
  <c r="W16" i="32" s="1"/>
  <c r="AF67" i="32"/>
  <c r="AF16" i="32"/>
  <c r="AF49" i="32"/>
  <c r="AH55" i="32"/>
  <c r="AF51" i="32"/>
  <c r="AF46" i="32"/>
  <c r="AH58" i="32"/>
  <c r="AH61" i="32"/>
  <c r="AH68" i="32"/>
  <c r="AH69" i="32"/>
  <c r="AH16" i="32"/>
  <c r="W17" i="32" s="1"/>
  <c r="AF79" i="32"/>
  <c r="AH19" i="32"/>
  <c r="W20" i="32" s="1"/>
  <c r="AF73" i="32"/>
  <c r="AF68" i="32"/>
  <c r="W52" i="32"/>
  <c r="W73" i="32"/>
  <c r="W85" i="32"/>
  <c r="W70" i="32"/>
  <c r="W67" i="32"/>
  <c r="W81" i="32"/>
  <c r="W82" i="32"/>
  <c r="W65" i="32"/>
  <c r="W71" i="32"/>
  <c r="W72" i="32"/>
  <c r="W58" i="32"/>
  <c r="W83" i="32"/>
  <c r="W63" i="32"/>
  <c r="W75" i="32"/>
  <c r="W66" i="32"/>
  <c r="W54" i="32"/>
  <c r="W79" i="32"/>
  <c r="W78" i="32"/>
  <c r="W56" i="32"/>
  <c r="W64" i="32"/>
  <c r="W86" i="32"/>
  <c r="W61" i="32"/>
  <c r="W57" i="32"/>
  <c r="W68" i="32"/>
  <c r="W77" i="32"/>
  <c r="W74" i="32"/>
  <c r="W76" i="32"/>
  <c r="W55" i="32"/>
  <c r="W53" i="32"/>
  <c r="W80" i="32"/>
  <c r="W51" i="32"/>
  <c r="W69" i="32"/>
  <c r="W84" i="32"/>
  <c r="W60" i="32"/>
  <c r="W62" i="32"/>
  <c r="W59" i="32"/>
  <c r="BM8" i="45"/>
  <c r="BF22" i="3"/>
  <c r="BE22" i="3"/>
  <c r="BM32" i="45"/>
  <c r="BE40" i="3"/>
  <c r="BF9" i="3"/>
  <c r="BO9" i="3" s="1"/>
  <c r="BE9" i="3"/>
  <c r="BM14" i="45"/>
  <c r="BE8" i="3"/>
  <c r="BF8" i="3"/>
  <c r="BO8" i="3" s="1"/>
  <c r="BL6" i="3"/>
  <c r="BF18" i="3"/>
  <c r="BE18" i="3"/>
  <c r="BF20" i="3"/>
  <c r="BO20" i="3" s="1"/>
  <c r="BE20" i="3"/>
  <c r="BE15" i="3"/>
  <c r="BM16" i="45"/>
  <c r="BL17" i="3"/>
  <c r="BE47" i="3"/>
  <c r="BE42" i="3"/>
  <c r="BF42" i="3"/>
  <c r="BM20" i="45"/>
  <c r="BM12" i="45"/>
  <c r="BM25" i="45"/>
  <c r="BF50" i="3"/>
  <c r="BF34" i="3"/>
  <c r="BE34" i="3"/>
  <c r="BM13" i="45"/>
  <c r="BM7" i="45"/>
  <c r="BM22" i="45"/>
  <c r="BM46" i="45"/>
  <c r="BM51" i="45"/>
  <c r="BM42" i="45"/>
  <c r="BE30" i="3"/>
  <c r="BF25" i="3"/>
  <c r="BO25" i="3" s="1"/>
  <c r="BF24" i="3"/>
  <c r="BO24" i="3" s="1"/>
  <c r="BM40" i="45"/>
  <c r="BF38" i="3"/>
  <c r="BE38" i="3"/>
  <c r="BM33" i="45"/>
  <c r="BE10" i="3"/>
  <c r="BF10" i="3"/>
  <c r="BM23" i="45"/>
  <c r="BM5" i="45"/>
  <c r="BM27" i="45"/>
  <c r="BL39" i="3"/>
  <c r="BE45" i="3"/>
  <c r="BM36" i="45"/>
  <c r="BM49" i="45"/>
  <c r="BM26" i="45"/>
  <c r="BM9" i="45"/>
  <c r="BE13" i="3"/>
  <c r="BF13" i="3"/>
  <c r="BO13" i="3" s="1"/>
  <c r="BE33" i="3"/>
  <c r="BF33" i="3"/>
  <c r="BO33" i="3" s="1"/>
  <c r="BE41" i="3"/>
  <c r="BF41" i="3"/>
  <c r="BO41" i="3" s="1"/>
  <c r="BE39" i="3"/>
  <c r="BF39" i="3"/>
  <c r="BO39" i="3" s="1"/>
  <c r="BM28" i="45"/>
  <c r="BE46" i="3"/>
  <c r="BF46" i="3"/>
  <c r="BM19" i="45"/>
  <c r="BL24" i="3"/>
  <c r="BF11" i="3"/>
  <c r="BO11" i="3" s="1"/>
  <c r="BE11" i="3"/>
  <c r="BL11" i="3"/>
  <c r="BM4" i="45"/>
  <c r="BO30" i="3" l="1"/>
  <c r="H107" i="3"/>
  <c r="BE23" i="3"/>
  <c r="AG17" i="32"/>
  <c r="V18" i="32" s="1"/>
  <c r="U18" i="32"/>
  <c r="AG46" i="32"/>
  <c r="V29" i="32" s="1"/>
  <c r="U29" i="32"/>
  <c r="AG47" i="32"/>
  <c r="V10" i="32" s="1"/>
  <c r="U10" i="32"/>
  <c r="BE44" i="3"/>
  <c r="BE35" i="3"/>
  <c r="BE16" i="3"/>
  <c r="AG26" i="32"/>
  <c r="V27" i="32" s="1"/>
  <c r="U27" i="32"/>
  <c r="AG23" i="32"/>
  <c r="V24" i="32" s="1"/>
  <c r="U24" i="32"/>
  <c r="AG7" i="32"/>
  <c r="V7" i="32" s="1"/>
  <c r="U7" i="32"/>
  <c r="AG40" i="32"/>
  <c r="V44" i="32" s="1"/>
  <c r="U44" i="32"/>
  <c r="C6" i="32"/>
  <c r="X6" i="3" s="1"/>
  <c r="U9" i="32"/>
  <c r="AG49" i="32"/>
  <c r="V48" i="32" s="1"/>
  <c r="U48" i="32"/>
  <c r="AG43" i="32"/>
  <c r="V49" i="32" s="1"/>
  <c r="U49" i="32"/>
  <c r="AG21" i="32"/>
  <c r="V22" i="32" s="1"/>
  <c r="U22" i="32"/>
  <c r="W50" i="32"/>
  <c r="W3" i="32"/>
  <c r="AG33" i="32"/>
  <c r="V35" i="32" s="1"/>
  <c r="U35" i="32"/>
  <c r="AG4" i="32"/>
  <c r="V4" i="32" s="1"/>
  <c r="U4" i="32"/>
  <c r="BO38" i="3"/>
  <c r="H109" i="3"/>
  <c r="AG6" i="32"/>
  <c r="V6" i="32" s="1"/>
  <c r="U6" i="32"/>
  <c r="AG37" i="32"/>
  <c r="V39" i="32" s="1"/>
  <c r="U39" i="32"/>
  <c r="AG45" i="32"/>
  <c r="V41" i="32" s="1"/>
  <c r="U41" i="32"/>
  <c r="BO34" i="3"/>
  <c r="H108" i="3"/>
  <c r="AG42" i="32"/>
  <c r="V47" i="32" s="1"/>
  <c r="U47" i="32"/>
  <c r="AG24" i="32"/>
  <c r="V25" i="32" s="1"/>
  <c r="U25" i="32"/>
  <c r="C44" i="32"/>
  <c r="Y44" i="3" s="1"/>
  <c r="C103" i="32"/>
  <c r="BL49" i="3"/>
  <c r="BO50" i="3"/>
  <c r="H112" i="3"/>
  <c r="AG20" i="32"/>
  <c r="V21" i="32" s="1"/>
  <c r="U21" i="32"/>
  <c r="U37" i="32"/>
  <c r="BF29" i="3"/>
  <c r="BO29" i="3" s="1"/>
  <c r="AG27" i="32"/>
  <c r="V28" i="32" s="1"/>
  <c r="U28" i="32"/>
  <c r="AG29" i="32"/>
  <c r="V31" i="32" s="1"/>
  <c r="U31" i="32"/>
  <c r="BO26" i="3"/>
  <c r="H106" i="3"/>
  <c r="BF12" i="3"/>
  <c r="BO12" i="3" s="1"/>
  <c r="AG15" i="32"/>
  <c r="V16" i="32" s="1"/>
  <c r="U16" i="32"/>
  <c r="AG8" i="32"/>
  <c r="V8" i="32" s="1"/>
  <c r="U8" i="32"/>
  <c r="AG41" i="32"/>
  <c r="V46" i="32" s="1"/>
  <c r="U46" i="32"/>
  <c r="AG48" i="32"/>
  <c r="V45" i="32" s="1"/>
  <c r="U45" i="32"/>
  <c r="AG10" i="32"/>
  <c r="V11" i="32" s="1"/>
  <c r="U11" i="32"/>
  <c r="BE21" i="3"/>
  <c r="BO14" i="3"/>
  <c r="H103" i="3"/>
  <c r="C63" i="32"/>
  <c r="X63" i="3" s="1"/>
  <c r="C68" i="32"/>
  <c r="C7" i="32"/>
  <c r="C114" i="32"/>
  <c r="X114" i="3" s="1"/>
  <c r="BO46" i="3"/>
  <c r="H111" i="3"/>
  <c r="AG12" i="32"/>
  <c r="V13" i="32" s="1"/>
  <c r="U13" i="32"/>
  <c r="AG18" i="32"/>
  <c r="V19" i="32" s="1"/>
  <c r="U19" i="32"/>
  <c r="AG19" i="32"/>
  <c r="V20" i="32" s="1"/>
  <c r="U20" i="32"/>
  <c r="AG36" i="32"/>
  <c r="V38" i="32" s="1"/>
  <c r="U38" i="32"/>
  <c r="AG16" i="32"/>
  <c r="V17" i="32" s="1"/>
  <c r="U17" i="32"/>
  <c r="AG38" i="32"/>
  <c r="V40" i="32" s="1"/>
  <c r="U40" i="32"/>
  <c r="AG22" i="32"/>
  <c r="V23" i="32" s="1"/>
  <c r="C132" i="32" s="1"/>
  <c r="U23" i="32"/>
  <c r="BL29" i="3"/>
  <c r="BO10" i="3"/>
  <c r="H102" i="3"/>
  <c r="AG31" i="32"/>
  <c r="V33" i="32" s="1"/>
  <c r="U33" i="32"/>
  <c r="BO18" i="3"/>
  <c r="H104" i="3"/>
  <c r="AG11" i="32"/>
  <c r="V12" i="32" s="1"/>
  <c r="U12" i="32"/>
  <c r="AG39" i="32"/>
  <c r="V43" i="32" s="1"/>
  <c r="U43" i="32"/>
  <c r="AG32" i="32"/>
  <c r="V34" i="32" s="1"/>
  <c r="U34" i="32"/>
  <c r="AG50" i="32"/>
  <c r="V42" i="32" s="1"/>
  <c r="U42" i="32"/>
  <c r="C109" i="32"/>
  <c r="C23" i="32"/>
  <c r="BL31" i="3"/>
  <c r="U32" i="32"/>
  <c r="AG13" i="32"/>
  <c r="V14" i="32" s="1"/>
  <c r="U14" i="32"/>
  <c r="AG14" i="32"/>
  <c r="V15" i="32" s="1"/>
  <c r="U15" i="32"/>
  <c r="BO42" i="3"/>
  <c r="H110" i="3"/>
  <c r="BO22" i="3"/>
  <c r="BP27" i="3" s="1"/>
  <c r="H105" i="3"/>
  <c r="AG34" i="32"/>
  <c r="V36" i="32" s="1"/>
  <c r="U36" i="32"/>
  <c r="AG5" i="32"/>
  <c r="V5" i="32" s="1"/>
  <c r="U5" i="32"/>
  <c r="AG82" i="32"/>
  <c r="V82" i="32" s="1"/>
  <c r="U82" i="32"/>
  <c r="AG52" i="32"/>
  <c r="V52" i="32" s="1"/>
  <c r="U52" i="32"/>
  <c r="AG66" i="32"/>
  <c r="V66" i="32" s="1"/>
  <c r="U66" i="32"/>
  <c r="AG53" i="32"/>
  <c r="V53" i="32" s="1"/>
  <c r="U53" i="32"/>
  <c r="Y68" i="3"/>
  <c r="X68" i="3"/>
  <c r="X7" i="3"/>
  <c r="Y7" i="3"/>
  <c r="Y114" i="3"/>
  <c r="AG51" i="32"/>
  <c r="V51" i="32" s="1"/>
  <c r="U51" i="32"/>
  <c r="AG71" i="32"/>
  <c r="V71" i="32" s="1"/>
  <c r="U71" i="32"/>
  <c r="AG56" i="32"/>
  <c r="V56" i="32" s="1"/>
  <c r="U56" i="32"/>
  <c r="AG74" i="32"/>
  <c r="V74" i="32" s="1"/>
  <c r="U74" i="32"/>
  <c r="AG61" i="32"/>
  <c r="V61" i="32" s="1"/>
  <c r="U61" i="32"/>
  <c r="AG77" i="32"/>
  <c r="V77" i="32" s="1"/>
  <c r="U77" i="32"/>
  <c r="AG72" i="32"/>
  <c r="V72" i="32" s="1"/>
  <c r="U72" i="32"/>
  <c r="AG57" i="32"/>
  <c r="V57" i="32" s="1"/>
  <c r="U57" i="32"/>
  <c r="AG3" i="32"/>
  <c r="U50" i="32"/>
  <c r="AG78" i="32"/>
  <c r="V78" i="32" s="1"/>
  <c r="U78" i="32"/>
  <c r="AG68" i="32"/>
  <c r="V68" i="32" s="1"/>
  <c r="U68" i="32"/>
  <c r="AG85" i="32"/>
  <c r="V85" i="32" s="1"/>
  <c r="U85" i="32"/>
  <c r="X109" i="3"/>
  <c r="Y109" i="3"/>
  <c r="X23" i="3"/>
  <c r="Y23" i="3"/>
  <c r="AG59" i="32"/>
  <c r="V59" i="32" s="1"/>
  <c r="U59" i="32"/>
  <c r="AG73" i="32"/>
  <c r="V73" i="32" s="1"/>
  <c r="U73" i="32"/>
  <c r="AG81" i="32"/>
  <c r="V81" i="32" s="1"/>
  <c r="U81" i="32"/>
  <c r="AG70" i="32"/>
  <c r="V70" i="32" s="1"/>
  <c r="U70" i="32"/>
  <c r="AG67" i="32"/>
  <c r="V67" i="32" s="1"/>
  <c r="U67" i="32"/>
  <c r="AG84" i="32"/>
  <c r="V84" i="32" s="1"/>
  <c r="U84" i="32"/>
  <c r="AG69" i="32"/>
  <c r="V69" i="32" s="1"/>
  <c r="U69" i="32"/>
  <c r="AG54" i="32"/>
  <c r="V54" i="32" s="1"/>
  <c r="U54" i="32"/>
  <c r="AG80" i="32"/>
  <c r="V80" i="32" s="1"/>
  <c r="U80" i="32"/>
  <c r="AG79" i="32"/>
  <c r="V79" i="32" s="1"/>
  <c r="U79" i="32"/>
  <c r="AG86" i="32"/>
  <c r="V86" i="32" s="1"/>
  <c r="U86" i="32"/>
  <c r="AG58" i="32"/>
  <c r="V58" i="32" s="1"/>
  <c r="U58" i="32"/>
  <c r="AG83" i="32"/>
  <c r="V83" i="32" s="1"/>
  <c r="U83" i="32"/>
  <c r="AG55" i="32"/>
  <c r="V55" i="32" s="1"/>
  <c r="U55" i="32"/>
  <c r="AG63" i="32"/>
  <c r="V63" i="32" s="1"/>
  <c r="U63" i="32"/>
  <c r="AG64" i="32"/>
  <c r="V64" i="32" s="1"/>
  <c r="U64" i="32"/>
  <c r="BO6" i="3"/>
  <c r="DK33" i="3"/>
  <c r="DK28" i="3"/>
  <c r="DK17" i="3"/>
  <c r="DK32" i="3"/>
  <c r="DK21" i="3"/>
  <c r="DK15" i="3"/>
  <c r="DK9" i="3"/>
  <c r="DK51" i="3"/>
  <c r="DK11" i="3"/>
  <c r="DK18" i="3"/>
  <c r="DK46" i="3"/>
  <c r="DK27" i="3"/>
  <c r="DK20" i="3"/>
  <c r="DK24" i="3"/>
  <c r="DK8" i="3"/>
  <c r="DK50" i="3"/>
  <c r="DK49" i="3"/>
  <c r="DK39" i="3"/>
  <c r="DK31" i="3"/>
  <c r="DK34" i="3"/>
  <c r="DK29" i="3"/>
  <c r="DK10" i="3"/>
  <c r="DK22" i="3"/>
  <c r="DK6" i="3"/>
  <c r="H101" i="3"/>
  <c r="DK16" i="3"/>
  <c r="DK26" i="3"/>
  <c r="DK12" i="3"/>
  <c r="DK44" i="3"/>
  <c r="DK48" i="3"/>
  <c r="DK53" i="3"/>
  <c r="DK41" i="3"/>
  <c r="DK14" i="3"/>
  <c r="DK23" i="3"/>
  <c r="DK30" i="3"/>
  <c r="DK52" i="3"/>
  <c r="DK25" i="3"/>
  <c r="DK47" i="3"/>
  <c r="DK38" i="3"/>
  <c r="DK40" i="3"/>
  <c r="DK13" i="3"/>
  <c r="DK35" i="3"/>
  <c r="DK36" i="3"/>
  <c r="DK43" i="3"/>
  <c r="DK37" i="3"/>
  <c r="DK45" i="3"/>
  <c r="DK42" i="3"/>
  <c r="DK19" i="3"/>
  <c r="DK7" i="3"/>
  <c r="BP37" i="3"/>
  <c r="X103" i="3"/>
  <c r="Y103" i="3"/>
  <c r="AG75" i="32"/>
  <c r="V75" i="32" s="1"/>
  <c r="U75" i="32"/>
  <c r="AG60" i="32"/>
  <c r="V60" i="32" s="1"/>
  <c r="U60" i="32"/>
  <c r="AG65" i="32"/>
  <c r="V65" i="32" s="1"/>
  <c r="U65" i="32"/>
  <c r="AG76" i="32"/>
  <c r="V76" i="32" s="1"/>
  <c r="U76" i="32"/>
  <c r="BP42" i="3"/>
  <c r="AG62" i="32"/>
  <c r="V62" i="32" s="1"/>
  <c r="U62" i="32"/>
  <c r="X132" i="3" l="1"/>
  <c r="Y132" i="3"/>
  <c r="X44" i="3"/>
  <c r="BP6" i="3"/>
  <c r="V50" i="32"/>
  <c r="V3" i="32"/>
  <c r="C30" i="32"/>
  <c r="C139" i="32"/>
  <c r="C20" i="32"/>
  <c r="BP44" i="3"/>
  <c r="C80" i="32"/>
  <c r="C122" i="32"/>
  <c r="BP33" i="3"/>
  <c r="BP39" i="3"/>
  <c r="Y6" i="3"/>
  <c r="C71" i="32"/>
  <c r="C70" i="32"/>
  <c r="C101" i="32"/>
  <c r="C96" i="32"/>
  <c r="C12" i="32"/>
  <c r="C36" i="32"/>
  <c r="C104" i="32"/>
  <c r="C123" i="32"/>
  <c r="C95" i="32"/>
  <c r="C115" i="32"/>
  <c r="C134" i="32"/>
  <c r="C85" i="32"/>
  <c r="C17" i="32"/>
  <c r="C88" i="32"/>
  <c r="C65" i="32"/>
  <c r="C97" i="32"/>
  <c r="C120" i="32"/>
  <c r="C54" i="32"/>
  <c r="C78" i="32"/>
  <c r="C147" i="32"/>
  <c r="C46" i="32"/>
  <c r="C38" i="32"/>
  <c r="C5" i="32"/>
  <c r="C81" i="32"/>
  <c r="C53" i="32"/>
  <c r="C124" i="32"/>
  <c r="C105" i="32"/>
  <c r="C127" i="32"/>
  <c r="C57" i="32"/>
  <c r="C37" i="32"/>
  <c r="C111" i="32"/>
  <c r="C52" i="32"/>
  <c r="C143" i="32"/>
  <c r="C93" i="32"/>
  <c r="C55" i="32"/>
  <c r="C72" i="32"/>
  <c r="C64" i="32"/>
  <c r="C24" i="32"/>
  <c r="C77" i="32"/>
  <c r="C9" i="32"/>
  <c r="C47" i="32"/>
  <c r="C79" i="32"/>
  <c r="C86" i="32"/>
  <c r="C29" i="32"/>
  <c r="C8" i="32"/>
  <c r="C92" i="32"/>
  <c r="C89" i="32"/>
  <c r="C112" i="32"/>
  <c r="C113" i="32"/>
  <c r="C41" i="32"/>
  <c r="C108" i="32"/>
  <c r="C125" i="32"/>
  <c r="C110" i="32"/>
  <c r="C40" i="32"/>
  <c r="C107" i="32"/>
  <c r="C49" i="32"/>
  <c r="C33" i="32"/>
  <c r="C87" i="32"/>
  <c r="C102" i="32"/>
  <c r="C61" i="32"/>
  <c r="C31" i="32"/>
  <c r="C94" i="32"/>
  <c r="C21" i="32"/>
  <c r="C133" i="32"/>
  <c r="C39" i="32"/>
  <c r="C48" i="32"/>
  <c r="C121" i="32"/>
  <c r="C13" i="32"/>
  <c r="C76" i="32"/>
  <c r="C73" i="32"/>
  <c r="C45" i="32"/>
  <c r="C131" i="32"/>
  <c r="C32" i="32"/>
  <c r="C25" i="32"/>
  <c r="BP49" i="3"/>
  <c r="Y63" i="3"/>
  <c r="C16" i="32"/>
  <c r="C116" i="32"/>
  <c r="BP35" i="3"/>
  <c r="C4" i="32"/>
  <c r="C69" i="32"/>
  <c r="C84" i="32"/>
  <c r="BP48" i="3"/>
  <c r="BP51" i="3"/>
  <c r="C28" i="32"/>
  <c r="C106" i="32"/>
  <c r="BP19" i="3"/>
  <c r="BP50" i="3"/>
  <c r="C22" i="32"/>
  <c r="C126" i="32"/>
  <c r="C60" i="32"/>
  <c r="C56" i="32"/>
  <c r="C138" i="32"/>
  <c r="C15" i="32"/>
  <c r="C62" i="32"/>
  <c r="C14" i="32"/>
  <c r="BP24" i="3"/>
  <c r="BP12" i="3"/>
  <c r="BP8" i="3"/>
  <c r="BP14" i="3"/>
  <c r="BQ6" i="3" s="1"/>
  <c r="BR6" i="3" s="1"/>
  <c r="BP7" i="3"/>
  <c r="BP29" i="3"/>
  <c r="BP31" i="3"/>
  <c r="BP15" i="3"/>
  <c r="H113" i="3"/>
  <c r="BP17" i="3"/>
  <c r="BP21" i="3"/>
  <c r="BP9" i="3"/>
  <c r="BP22" i="3"/>
  <c r="BP28" i="3"/>
  <c r="BP46" i="3"/>
  <c r="BP32" i="3"/>
  <c r="BP25" i="3"/>
  <c r="BP43" i="3"/>
  <c r="BP38" i="3"/>
  <c r="BP26" i="3"/>
  <c r="BP13" i="3"/>
  <c r="BP41" i="3"/>
  <c r="BP11" i="3"/>
  <c r="BP20" i="3"/>
  <c r="BP10" i="3"/>
  <c r="BP47" i="3"/>
  <c r="BP45" i="3"/>
  <c r="BP34" i="3"/>
  <c r="BP40" i="3"/>
  <c r="BP18" i="3"/>
  <c r="BP53" i="3"/>
  <c r="BP30" i="3"/>
  <c r="BP23" i="3"/>
  <c r="BP36" i="3"/>
  <c r="BP16" i="3"/>
  <c r="BP52" i="3"/>
  <c r="X62" i="3" l="1"/>
  <c r="Y62" i="3"/>
  <c r="X39" i="3"/>
  <c r="Y39" i="3"/>
  <c r="Y120" i="3"/>
  <c r="X120" i="3"/>
  <c r="Y15" i="3"/>
  <c r="X15" i="3"/>
  <c r="Y106" i="3"/>
  <c r="X106" i="3"/>
  <c r="X133" i="3"/>
  <c r="Y133" i="3"/>
  <c r="Y125" i="3"/>
  <c r="X125" i="3"/>
  <c r="Y9" i="3"/>
  <c r="X9" i="3"/>
  <c r="Y127" i="3"/>
  <c r="X127" i="3"/>
  <c r="Y97" i="3"/>
  <c r="X97" i="3"/>
  <c r="Y96" i="3"/>
  <c r="X96" i="3"/>
  <c r="Y138" i="3"/>
  <c r="X138" i="3"/>
  <c r="X28" i="3"/>
  <c r="Y28" i="3"/>
  <c r="Y69" i="3"/>
  <c r="X69" i="3"/>
  <c r="Y21" i="3"/>
  <c r="X21" i="3"/>
  <c r="X108" i="3"/>
  <c r="Y108" i="3"/>
  <c r="X77" i="3"/>
  <c r="Y77" i="3"/>
  <c r="X105" i="3"/>
  <c r="Y105" i="3"/>
  <c r="Y65" i="3"/>
  <c r="X65" i="3"/>
  <c r="Y101" i="3"/>
  <c r="X101" i="3"/>
  <c r="Y110" i="3"/>
  <c r="X110" i="3"/>
  <c r="X57" i="3"/>
  <c r="Y57" i="3"/>
  <c r="X4" i="3"/>
  <c r="Y4" i="3"/>
  <c r="X25" i="3"/>
  <c r="Y25" i="3"/>
  <c r="Y94" i="3"/>
  <c r="X94" i="3"/>
  <c r="X41" i="3"/>
  <c r="Y41" i="3"/>
  <c r="Y24" i="3"/>
  <c r="X24" i="3"/>
  <c r="Y124" i="3"/>
  <c r="X124" i="3"/>
  <c r="Y88" i="3"/>
  <c r="X88" i="3"/>
  <c r="X70" i="3"/>
  <c r="Y70" i="3"/>
  <c r="Y60" i="3"/>
  <c r="X60" i="3"/>
  <c r="X32" i="3"/>
  <c r="Y32" i="3"/>
  <c r="Y31" i="3"/>
  <c r="X31" i="3"/>
  <c r="X113" i="3"/>
  <c r="Y113" i="3"/>
  <c r="X64" i="3"/>
  <c r="Y64" i="3"/>
  <c r="X53" i="3"/>
  <c r="Y53" i="3"/>
  <c r="X17" i="3"/>
  <c r="Y17" i="3"/>
  <c r="Y71" i="3"/>
  <c r="X71" i="3"/>
  <c r="Y56" i="3"/>
  <c r="X56" i="3"/>
  <c r="X47" i="3"/>
  <c r="Y47" i="3"/>
  <c r="X12" i="3"/>
  <c r="Y12" i="3"/>
  <c r="Y126" i="3"/>
  <c r="X126" i="3"/>
  <c r="X131" i="3"/>
  <c r="Y131" i="3"/>
  <c r="X61" i="3"/>
  <c r="Y61" i="3"/>
  <c r="Y112" i="3"/>
  <c r="X112" i="3"/>
  <c r="Y72" i="3"/>
  <c r="X72" i="3"/>
  <c r="Y81" i="3"/>
  <c r="X81" i="3"/>
  <c r="X85" i="3"/>
  <c r="Y85" i="3"/>
  <c r="BQ48" i="3"/>
  <c r="BR48" i="3" s="1"/>
  <c r="X22" i="3"/>
  <c r="Y22" i="3"/>
  <c r="X45" i="3"/>
  <c r="Y45" i="3"/>
  <c r="Y102" i="3"/>
  <c r="X102" i="3"/>
  <c r="Y89" i="3"/>
  <c r="X89" i="3"/>
  <c r="Y55" i="3"/>
  <c r="X55" i="3"/>
  <c r="Y5" i="3"/>
  <c r="X5" i="3"/>
  <c r="Y134" i="3"/>
  <c r="X134" i="3"/>
  <c r="Y20" i="3"/>
  <c r="X20" i="3"/>
  <c r="Y73" i="3"/>
  <c r="X73" i="3"/>
  <c r="Y87" i="3"/>
  <c r="X87" i="3"/>
  <c r="X92" i="3"/>
  <c r="Y92" i="3"/>
  <c r="X93" i="3"/>
  <c r="Y93" i="3"/>
  <c r="Y38" i="3"/>
  <c r="X38" i="3"/>
  <c r="Y115" i="3"/>
  <c r="X115" i="3"/>
  <c r="X139" i="3"/>
  <c r="Y139" i="3"/>
  <c r="Y76" i="3"/>
  <c r="X76" i="3"/>
  <c r="X33" i="3"/>
  <c r="Y33" i="3"/>
  <c r="Y8" i="3"/>
  <c r="X8" i="3"/>
  <c r="Y46" i="3"/>
  <c r="X46" i="3"/>
  <c r="X95" i="3"/>
  <c r="Y95" i="3"/>
  <c r="Y30" i="3"/>
  <c r="X30" i="3"/>
  <c r="BQ19" i="3"/>
  <c r="BR19" i="3" s="1"/>
  <c r="Y13" i="3"/>
  <c r="X13" i="3"/>
  <c r="Y49" i="3"/>
  <c r="X49" i="3"/>
  <c r="X29" i="3"/>
  <c r="Y29" i="3"/>
  <c r="Y52" i="3"/>
  <c r="X52" i="3"/>
  <c r="X144" i="3"/>
  <c r="Y144" i="3"/>
  <c r="Y123" i="3"/>
  <c r="X123" i="3"/>
  <c r="Y116" i="3"/>
  <c r="X116" i="3"/>
  <c r="X121" i="3"/>
  <c r="Y121" i="3"/>
  <c r="X107" i="3"/>
  <c r="Y107" i="3"/>
  <c r="X86" i="3"/>
  <c r="Y86" i="3"/>
  <c r="Y111" i="3"/>
  <c r="X111" i="3"/>
  <c r="X78" i="3"/>
  <c r="Y78" i="3"/>
  <c r="Y104" i="3"/>
  <c r="X104" i="3"/>
  <c r="Y122" i="3"/>
  <c r="X122" i="3"/>
  <c r="X14" i="3"/>
  <c r="Y14" i="3"/>
  <c r="Y84" i="3"/>
  <c r="X84" i="3"/>
  <c r="Y16" i="3"/>
  <c r="X16" i="3"/>
  <c r="X48" i="3"/>
  <c r="Y48" i="3"/>
  <c r="X40" i="3"/>
  <c r="Y40" i="3"/>
  <c r="Y79" i="3"/>
  <c r="X79" i="3"/>
  <c r="X37" i="3"/>
  <c r="Y37" i="3"/>
  <c r="Y54" i="3"/>
  <c r="X54" i="3"/>
  <c r="X36" i="3"/>
  <c r="Y36" i="3"/>
  <c r="Y80" i="3"/>
  <c r="X80" i="3"/>
  <c r="BQ10" i="3"/>
  <c r="BR10" i="3" s="1"/>
  <c r="BQ41" i="3"/>
  <c r="BR41" i="3" s="1"/>
  <c r="BQ37" i="3"/>
  <c r="BQ34" i="3"/>
  <c r="BR34" i="3" s="1"/>
  <c r="BQ31" i="3"/>
  <c r="BR31" i="3" s="1"/>
  <c r="BQ13" i="3"/>
  <c r="BR13" i="3" s="1"/>
  <c r="BQ17" i="3"/>
  <c r="BR17" i="3" s="1"/>
  <c r="BQ29" i="3"/>
  <c r="BR29" i="3" s="1"/>
  <c r="BQ12" i="3"/>
  <c r="BR12" i="3" s="1"/>
  <c r="BQ32" i="3"/>
  <c r="BR32" i="3" s="1"/>
  <c r="BQ24" i="3"/>
  <c r="BR24" i="3" s="1"/>
  <c r="BQ26" i="3"/>
  <c r="BR26" i="3" s="1"/>
  <c r="BQ51" i="3"/>
  <c r="BQ7" i="3"/>
  <c r="BR7" i="3" s="1"/>
  <c r="BQ52" i="3"/>
  <c r="BR52" i="3" s="1"/>
  <c r="BQ46" i="3"/>
  <c r="BR46" i="3" s="1"/>
  <c r="BQ16" i="3"/>
  <c r="BR16" i="3" s="1"/>
  <c r="BQ53" i="3"/>
  <c r="BR53" i="3" s="1"/>
  <c r="BQ49" i="3"/>
  <c r="BQ33" i="3"/>
  <c r="BQ39" i="3"/>
  <c r="BQ28" i="3"/>
  <c r="BR28" i="3" s="1"/>
  <c r="BQ27" i="3"/>
  <c r="BQ36" i="3"/>
  <c r="BR36" i="3" s="1"/>
  <c r="BQ18" i="3"/>
  <c r="BR18" i="3" s="1"/>
  <c r="BQ47" i="3"/>
  <c r="BR47" i="3" s="1"/>
  <c r="BQ38" i="3"/>
  <c r="BR38" i="3" s="1"/>
  <c r="BQ22" i="3"/>
  <c r="BR22" i="3" s="1"/>
  <c r="BQ14" i="3"/>
  <c r="BR14" i="3" s="1"/>
  <c r="BQ23" i="3"/>
  <c r="BR23" i="3" s="1"/>
  <c r="BQ45" i="3"/>
  <c r="BR45" i="3" s="1"/>
  <c r="BQ43" i="3"/>
  <c r="BR43" i="3" s="1"/>
  <c r="BQ30" i="3"/>
  <c r="BR30" i="3" s="1"/>
  <c r="BQ25" i="3"/>
  <c r="BR25" i="3" s="1"/>
  <c r="BQ50" i="3"/>
  <c r="BQ20" i="3"/>
  <c r="BR20" i="3" s="1"/>
  <c r="BQ9" i="3"/>
  <c r="BR9" i="3" s="1"/>
  <c r="AY101" i="3"/>
  <c r="AK99" i="3"/>
  <c r="BQ8" i="3"/>
  <c r="BR8" i="3" s="1"/>
  <c r="BQ15" i="3"/>
  <c r="BR15" i="3" s="1"/>
  <c r="BQ40" i="3"/>
  <c r="BR40" i="3" s="1"/>
  <c r="BQ35" i="3"/>
  <c r="BQ11" i="3"/>
  <c r="BR11" i="3" s="1"/>
  <c r="BQ44" i="3"/>
  <c r="BQ21" i="3"/>
  <c r="BR21" i="3" s="1"/>
  <c r="BQ42" i="3"/>
  <c r="BR39" i="3" l="1"/>
  <c r="BR44" i="3"/>
  <c r="BR33" i="3"/>
  <c r="BR49" i="3"/>
  <c r="BR50" i="3"/>
  <c r="BS50" i="3" s="1"/>
  <c r="BS12" i="3"/>
  <c r="BR51" i="3"/>
  <c r="BS51" i="3" s="1"/>
  <c r="BR35" i="3"/>
  <c r="BR27" i="3"/>
  <c r="BS48" i="3" s="1"/>
  <c r="BS25" i="3"/>
  <c r="BS26" i="3"/>
  <c r="BS19" i="3"/>
  <c r="BS22" i="3"/>
  <c r="BR37" i="3"/>
  <c r="BS14" i="3" s="1"/>
  <c r="BS24" i="3"/>
  <c r="BR42" i="3"/>
  <c r="BS42" i="3" s="1"/>
  <c r="BS30" i="3"/>
  <c r="BS32" i="3"/>
  <c r="BS13" i="3"/>
  <c r="BS49" i="3" l="1"/>
  <c r="BS37" i="3"/>
  <c r="BS31" i="3"/>
  <c r="BS36" i="3"/>
  <c r="BS9" i="3"/>
  <c r="BS38" i="3"/>
  <c r="BS47" i="3"/>
  <c r="BS34" i="3"/>
  <c r="BS29" i="3"/>
  <c r="BS33" i="3"/>
  <c r="BS44" i="3"/>
  <c r="BS39" i="3"/>
  <c r="BS23" i="3"/>
  <c r="BS45" i="3"/>
  <c r="BS35" i="3"/>
  <c r="BS16" i="3"/>
  <c r="BS20" i="3"/>
  <c r="BS6" i="3"/>
  <c r="BS40" i="3"/>
  <c r="BS8" i="3"/>
  <c r="BS53" i="3"/>
  <c r="BS18" i="3"/>
  <c r="BS27" i="3"/>
  <c r="BS43" i="3"/>
  <c r="BS15" i="3"/>
  <c r="BS21" i="3"/>
  <c r="BS11" i="3"/>
  <c r="BS10" i="3"/>
  <c r="BS46" i="3"/>
  <c r="BS7" i="3"/>
  <c r="BS52" i="3"/>
  <c r="BS28" i="3"/>
  <c r="BS17" i="3"/>
  <c r="BS41" i="3"/>
  <c r="BT44" i="3" l="1"/>
  <c r="BT13" i="3"/>
  <c r="BT42" i="3"/>
  <c r="BT43" i="3"/>
  <c r="BT25" i="3"/>
  <c r="BT21" i="3"/>
  <c r="BT51" i="3"/>
  <c r="BT41" i="3"/>
  <c r="BT15" i="3"/>
  <c r="BT24" i="3"/>
  <c r="BT34" i="3"/>
  <c r="BT48" i="3"/>
  <c r="BT17" i="3"/>
  <c r="BT18" i="3"/>
  <c r="BT20" i="3"/>
  <c r="BT33" i="3"/>
  <c r="BT16" i="3"/>
  <c r="BT53" i="3"/>
  <c r="BT35" i="3"/>
  <c r="BT28" i="3"/>
  <c r="BT23" i="3"/>
  <c r="BT47" i="3"/>
  <c r="BT37" i="3"/>
  <c r="BT52" i="3"/>
  <c r="BT30" i="3"/>
  <c r="BT39" i="3"/>
  <c r="BT46" i="3"/>
  <c r="BT7" i="3"/>
  <c r="BT14" i="3"/>
  <c r="BT29" i="3"/>
  <c r="BT45" i="3"/>
  <c r="BT31" i="3"/>
  <c r="BT8" i="3"/>
  <c r="BT10" i="3"/>
  <c r="BT11" i="3"/>
  <c r="BT9" i="3"/>
  <c r="BT22" i="3"/>
  <c r="BT49" i="3"/>
  <c r="BT27" i="3"/>
  <c r="BT12" i="3"/>
  <c r="BT26" i="3"/>
  <c r="BT19" i="3"/>
  <c r="BT36" i="3"/>
  <c r="BT40" i="3"/>
  <c r="BT32" i="3"/>
  <c r="BT6" i="3"/>
  <c r="BT38" i="3"/>
  <c r="BT50" i="3"/>
  <c r="BU25" i="3" l="1"/>
  <c r="BU32" i="3"/>
  <c r="BU48" i="3"/>
  <c r="F48" i="3"/>
  <c r="F46" i="3"/>
  <c r="E45" i="3"/>
  <c r="E87" i="3"/>
  <c r="F85" i="3"/>
  <c r="E57" i="3"/>
  <c r="F53" i="3"/>
  <c r="E55" i="3"/>
  <c r="E88" i="3"/>
  <c r="F30" i="3"/>
  <c r="E23" i="3"/>
  <c r="E77" i="3"/>
  <c r="E84" i="3"/>
  <c r="E16" i="3"/>
  <c r="F13" i="3"/>
  <c r="E46" i="3"/>
  <c r="E61" i="3"/>
  <c r="F56" i="3"/>
  <c r="E95" i="3"/>
  <c r="E85" i="3"/>
  <c r="F94" i="3"/>
  <c r="F89" i="3"/>
  <c r="F88" i="3"/>
  <c r="E20" i="3"/>
  <c r="F87" i="3"/>
  <c r="F17" i="3"/>
  <c r="E79" i="3"/>
  <c r="F54" i="3"/>
  <c r="E13" i="3"/>
  <c r="F55" i="3"/>
  <c r="F37" i="3"/>
  <c r="F9" i="3"/>
  <c r="E12" i="3"/>
  <c r="E93" i="3"/>
  <c r="F81" i="3"/>
  <c r="E47" i="3"/>
  <c r="E31" i="3"/>
  <c r="E60" i="3"/>
  <c r="E52" i="3"/>
  <c r="F21" i="3"/>
  <c r="E70" i="3"/>
  <c r="E32" i="3"/>
  <c r="E68" i="3"/>
  <c r="E38" i="3"/>
  <c r="E36" i="3"/>
  <c r="F86" i="3"/>
  <c r="E4" i="3"/>
  <c r="F92" i="3"/>
  <c r="F29" i="3"/>
  <c r="E73" i="3"/>
  <c r="E41" i="3"/>
  <c r="F84" i="3"/>
  <c r="E40" i="3"/>
  <c r="F33" i="3"/>
  <c r="F76" i="3"/>
  <c r="F47" i="3"/>
  <c r="F63" i="3"/>
  <c r="F60" i="3"/>
  <c r="E33" i="3"/>
  <c r="E54" i="3"/>
  <c r="F78" i="3"/>
  <c r="E9" i="3"/>
  <c r="E92" i="3"/>
  <c r="E24" i="3"/>
  <c r="F49" i="3"/>
  <c r="F62" i="3"/>
  <c r="E56" i="3"/>
  <c r="E86" i="3"/>
  <c r="F38" i="3"/>
  <c r="E6" i="3"/>
  <c r="E64" i="3"/>
  <c r="E71" i="3"/>
  <c r="F96" i="3"/>
  <c r="F32" i="3"/>
  <c r="F8" i="3"/>
  <c r="BW47" i="3" s="1"/>
  <c r="E62" i="3"/>
  <c r="E30" i="3"/>
  <c r="F14" i="3"/>
  <c r="E80" i="3"/>
  <c r="E17" i="3"/>
  <c r="F4" i="3"/>
  <c r="BV15" i="3" s="1"/>
  <c r="F36" i="3"/>
  <c r="F57" i="3"/>
  <c r="F16" i="3"/>
  <c r="E29" i="3"/>
  <c r="F95" i="3"/>
  <c r="F15" i="3"/>
  <c r="F31" i="3"/>
  <c r="BU34" i="3" s="1"/>
  <c r="BX34" i="3" s="1"/>
  <c r="E89" i="3"/>
  <c r="E22" i="3"/>
  <c r="F93" i="3"/>
  <c r="E78" i="3"/>
  <c r="F40" i="3"/>
  <c r="E25" i="3"/>
  <c r="F97" i="3"/>
  <c r="E48" i="3"/>
  <c r="E37" i="3"/>
  <c r="F39" i="3"/>
  <c r="E21" i="3"/>
  <c r="F72" i="3"/>
  <c r="E49" i="3"/>
  <c r="F77" i="3"/>
  <c r="E5" i="3"/>
  <c r="F65" i="3"/>
  <c r="F22" i="3"/>
  <c r="F24" i="3"/>
  <c r="F61" i="3"/>
  <c r="E39" i="3"/>
  <c r="F80" i="3"/>
  <c r="E72" i="3"/>
  <c r="F69" i="3"/>
  <c r="F6" i="3"/>
  <c r="BV29" i="3" s="1"/>
  <c r="F44" i="3"/>
  <c r="E44" i="3"/>
  <c r="F70" i="3"/>
  <c r="F71" i="3"/>
  <c r="E97" i="3"/>
  <c r="E81" i="3"/>
  <c r="F25" i="3"/>
  <c r="F41" i="3"/>
  <c r="F5" i="3"/>
  <c r="BU28" i="3" s="1"/>
  <c r="F45" i="3"/>
  <c r="E14" i="3"/>
  <c r="E28" i="3"/>
  <c r="F20" i="3"/>
  <c r="BU22" i="3" s="1"/>
  <c r="BX22" i="3" s="1"/>
  <c r="E63" i="3"/>
  <c r="E65" i="3"/>
  <c r="F28" i="3"/>
  <c r="E8" i="3"/>
  <c r="F73" i="3"/>
  <c r="F52" i="3"/>
  <c r="E53" i="3"/>
  <c r="E96" i="3"/>
  <c r="E69" i="3"/>
  <c r="F23" i="3"/>
  <c r="F12" i="3"/>
  <c r="BW48" i="3" s="1"/>
  <c r="E94" i="3"/>
  <c r="F7" i="3"/>
  <c r="E15" i="3"/>
  <c r="E7" i="3"/>
  <c r="F68" i="3"/>
  <c r="F79" i="3"/>
  <c r="E76" i="3"/>
  <c r="F64" i="3"/>
  <c r="BV49" i="3"/>
  <c r="BV34" i="3"/>
  <c r="BW22" i="3"/>
  <c r="BV22" i="3"/>
  <c r="BU24" i="3"/>
  <c r="BU9" i="3"/>
  <c r="BW9" i="3"/>
  <c r="BU37" i="3"/>
  <c r="BU33" i="3"/>
  <c r="BU18" i="3" l="1"/>
  <c r="BV51" i="3"/>
  <c r="BU26" i="3"/>
  <c r="BW19" i="3"/>
  <c r="BU7" i="3"/>
  <c r="BV38" i="3"/>
  <c r="BV9" i="3"/>
  <c r="BX9" i="3" s="1"/>
  <c r="BW24" i="3"/>
  <c r="BW34" i="3"/>
  <c r="BW44" i="3"/>
  <c r="BW13" i="3"/>
  <c r="BW42" i="3"/>
  <c r="BU17" i="3"/>
  <c r="BU12" i="3"/>
  <c r="BX12" i="3" s="1"/>
  <c r="BW26" i="3"/>
  <c r="BW7" i="3"/>
  <c r="BW49" i="3"/>
  <c r="BV31" i="3"/>
  <c r="BV53" i="3"/>
  <c r="BV25" i="3"/>
  <c r="BX25" i="3" s="1"/>
  <c r="BV12" i="3"/>
  <c r="BV39" i="3"/>
  <c r="BW46" i="3"/>
  <c r="BW51" i="3"/>
  <c r="BV19" i="3"/>
  <c r="BV41" i="3"/>
  <c r="BW11" i="3"/>
  <c r="BV47" i="3"/>
  <c r="BW16" i="3"/>
  <c r="BU49" i="3"/>
  <c r="BX49" i="3" s="1"/>
  <c r="BU42" i="3"/>
  <c r="BU44" i="3"/>
  <c r="BU13" i="3"/>
  <c r="BU53" i="3"/>
  <c r="BX53" i="3" s="1"/>
  <c r="BU35" i="3"/>
  <c r="BW39" i="3"/>
  <c r="BV26" i="3"/>
  <c r="BW41" i="3"/>
  <c r="BV16" i="3"/>
  <c r="BV27" i="3"/>
  <c r="BW31" i="3"/>
  <c r="BW53" i="3"/>
  <c r="BW35" i="3"/>
  <c r="BW12" i="3"/>
  <c r="BU39" i="3"/>
  <c r="BX39" i="3" s="1"/>
  <c r="BU46" i="3"/>
  <c r="BU20" i="3"/>
  <c r="BU41" i="3"/>
  <c r="BU11" i="3"/>
  <c r="BU14" i="3"/>
  <c r="BU45" i="3"/>
  <c r="BV6" i="3"/>
  <c r="BW27" i="3"/>
  <c r="BU31" i="3"/>
  <c r="BX31" i="3" s="1"/>
  <c r="BV35" i="3"/>
  <c r="BU21" i="3"/>
  <c r="BV46" i="3"/>
  <c r="BV20" i="3"/>
  <c r="BV23" i="3"/>
  <c r="BV36" i="3"/>
  <c r="BV11" i="3"/>
  <c r="BV14" i="3"/>
  <c r="BU50" i="3"/>
  <c r="BW45" i="3"/>
  <c r="BW6" i="3"/>
  <c r="BU27" i="3"/>
  <c r="BX27" i="3" s="1"/>
  <c r="BU43" i="3"/>
  <c r="BV8" i="3"/>
  <c r="BW20" i="3"/>
  <c r="BV37" i="3"/>
  <c r="BX37" i="3" s="1"/>
  <c r="BV50" i="3"/>
  <c r="BW29" i="3"/>
  <c r="BV44" i="3"/>
  <c r="BV13" i="3"/>
  <c r="BV42" i="3"/>
  <c r="BU6" i="3"/>
  <c r="BX6" i="3" s="1"/>
  <c r="BV52" i="3"/>
  <c r="BW21" i="3"/>
  <c r="BV10" i="3"/>
  <c r="BU23" i="3"/>
  <c r="BX23" i="3" s="1"/>
  <c r="BW36" i="3"/>
  <c r="BU15" i="3"/>
  <c r="BX15" i="3" s="1"/>
  <c r="BW14" i="3"/>
  <c r="BW50" i="3"/>
  <c r="BU29" i="3"/>
  <c r="BX29" i="3" s="1"/>
  <c r="BV43" i="3"/>
  <c r="BU52" i="3"/>
  <c r="BX52" i="3" s="1"/>
  <c r="BU30" i="3"/>
  <c r="BV21" i="3"/>
  <c r="BW8" i="3"/>
  <c r="BW23" i="3"/>
  <c r="BU36" i="3"/>
  <c r="BX36" i="3" s="1"/>
  <c r="BU16" i="3"/>
  <c r="BX16" i="3" s="1"/>
  <c r="BV45" i="3"/>
  <c r="BW33" i="3"/>
  <c r="BW43" i="3"/>
  <c r="BW52" i="3"/>
  <c r="BW30" i="3"/>
  <c r="BV18" i="3"/>
  <c r="BU8" i="3"/>
  <c r="BU10" i="3"/>
  <c r="BV40" i="3"/>
  <c r="BW15" i="3"/>
  <c r="BW37" i="3"/>
  <c r="BV33" i="3"/>
  <c r="BX33" i="3" s="1"/>
  <c r="BV24" i="3"/>
  <c r="BX24" i="3" s="1"/>
  <c r="BV48" i="3"/>
  <c r="BX48" i="3" s="1"/>
  <c r="BW32" i="3"/>
  <c r="BW17" i="3"/>
  <c r="BW28" i="3"/>
  <c r="BW10" i="3"/>
  <c r="BW40" i="3"/>
  <c r="BV7" i="3"/>
  <c r="BU38" i="3"/>
  <c r="BX38" i="3" s="1"/>
  <c r="BV32" i="3"/>
  <c r="BX32" i="3" s="1"/>
  <c r="BV17" i="3"/>
  <c r="BW25" i="3"/>
  <c r="BV30" i="3"/>
  <c r="BW18" i="3"/>
  <c r="BV28" i="3"/>
  <c r="BX28" i="3" s="1"/>
  <c r="BU51" i="3"/>
  <c r="BX51" i="3" s="1"/>
  <c r="BU19" i="3"/>
  <c r="BX19" i="3" s="1"/>
  <c r="BU40" i="3"/>
  <c r="BX40" i="3" s="1"/>
  <c r="BU47" i="3"/>
  <c r="BX47" i="3" s="1"/>
  <c r="BW38" i="3"/>
  <c r="BX43" i="3" l="1"/>
  <c r="BX13" i="3"/>
  <c r="BX17" i="3"/>
  <c r="BX18" i="3"/>
  <c r="BX44" i="3"/>
  <c r="BX42" i="3"/>
  <c r="BY42" i="3" s="1"/>
  <c r="BX50" i="3"/>
  <c r="BX45" i="3"/>
  <c r="BX10" i="3"/>
  <c r="BX14" i="3"/>
  <c r="BY47" i="3"/>
  <c r="BX8" i="3"/>
  <c r="BX11" i="3"/>
  <c r="BX41" i="3"/>
  <c r="BY19" i="3"/>
  <c r="BX20" i="3"/>
  <c r="BY20" i="3" s="1"/>
  <c r="BX30" i="3"/>
  <c r="BY15" i="3"/>
  <c r="BX46" i="3"/>
  <c r="BX7" i="3"/>
  <c r="BY52" i="3"/>
  <c r="BY39" i="3"/>
  <c r="BX21" i="3"/>
  <c r="BY21" i="3" s="1"/>
  <c r="BX35" i="3"/>
  <c r="BY35" i="3" s="1"/>
  <c r="BX26" i="3"/>
  <c r="BY26" i="3" s="1"/>
  <c r="BY25" i="3" l="1"/>
  <c r="BY46" i="3"/>
  <c r="BY16" i="3"/>
  <c r="BY14" i="3"/>
  <c r="BY38" i="3"/>
  <c r="BY12" i="3"/>
  <c r="BY30" i="3"/>
  <c r="BY34" i="3"/>
  <c r="BY53" i="3"/>
  <c r="BY43" i="3"/>
  <c r="BY6" i="3"/>
  <c r="BY33" i="3"/>
  <c r="BY41" i="3"/>
  <c r="BY36" i="3"/>
  <c r="BY44" i="3"/>
  <c r="BY24" i="3"/>
  <c r="BY40" i="3"/>
  <c r="BY10" i="3"/>
  <c r="BY18" i="3"/>
  <c r="BY48" i="3"/>
  <c r="BY23" i="3"/>
  <c r="BY11" i="3"/>
  <c r="BY29" i="3"/>
  <c r="BY17" i="3"/>
  <c r="BY28" i="3"/>
  <c r="BY8" i="3"/>
  <c r="BY22" i="3"/>
  <c r="BY13" i="3"/>
  <c r="BY37" i="3"/>
  <c r="BY9" i="3"/>
  <c r="BY49" i="3"/>
  <c r="BY31" i="3"/>
  <c r="BY51" i="3"/>
  <c r="BY45" i="3"/>
  <c r="BY27" i="3"/>
  <c r="BY7" i="3"/>
  <c r="BY50" i="3"/>
  <c r="BY32" i="3"/>
  <c r="BZ47" i="3" l="1"/>
  <c r="BZ50" i="3"/>
  <c r="BZ19" i="3"/>
  <c r="BZ41" i="3"/>
  <c r="BZ7" i="3"/>
  <c r="BZ52" i="3"/>
  <c r="BZ21" i="3"/>
  <c r="BZ26" i="3"/>
  <c r="BZ12" i="3"/>
  <c r="BZ23" i="3"/>
  <c r="BZ37" i="3"/>
  <c r="BZ38" i="3"/>
  <c r="BZ32" i="3"/>
  <c r="BZ48" i="3"/>
  <c r="BZ33" i="3"/>
  <c r="BZ14" i="3"/>
  <c r="BZ13" i="3"/>
  <c r="BZ22" i="3"/>
  <c r="BZ18" i="3"/>
  <c r="BZ6" i="3"/>
  <c r="BZ36" i="3"/>
  <c r="BZ27" i="3"/>
  <c r="BZ8" i="3"/>
  <c r="BZ10" i="3"/>
  <c r="BZ43" i="3"/>
  <c r="BZ15" i="3"/>
  <c r="BZ45" i="3"/>
  <c r="BZ51" i="3"/>
  <c r="BZ40" i="3"/>
  <c r="BZ42" i="3"/>
  <c r="BZ16" i="3"/>
  <c r="BZ9" i="3"/>
  <c r="BZ49" i="3"/>
  <c r="BZ28" i="3"/>
  <c r="BZ35" i="3"/>
  <c r="BZ53" i="3"/>
  <c r="BZ46" i="3"/>
  <c r="BZ31" i="3"/>
  <c r="BZ39" i="3"/>
  <c r="BZ17" i="3"/>
  <c r="BZ24" i="3"/>
  <c r="BZ34" i="3"/>
  <c r="BZ25" i="3"/>
  <c r="BZ11" i="3"/>
  <c r="BZ20" i="3"/>
  <c r="BZ29" i="3"/>
  <c r="BZ44" i="3"/>
  <c r="BZ30" i="3"/>
  <c r="H88" i="3" l="1"/>
  <c r="H57" i="3"/>
  <c r="I48" i="3"/>
  <c r="I46" i="3"/>
  <c r="H45" i="3"/>
  <c r="H87" i="3"/>
  <c r="I85" i="3"/>
  <c r="H55" i="3"/>
  <c r="I53" i="3"/>
  <c r="H65" i="3"/>
  <c r="I28" i="3"/>
  <c r="I87" i="3"/>
  <c r="H8" i="3"/>
  <c r="H79" i="3"/>
  <c r="I52" i="3"/>
  <c r="H53" i="3"/>
  <c r="H96" i="3"/>
  <c r="H69" i="3"/>
  <c r="I23" i="3"/>
  <c r="H94" i="3"/>
  <c r="H15" i="3"/>
  <c r="H7" i="3"/>
  <c r="I79" i="3"/>
  <c r="I89" i="3"/>
  <c r="I9" i="3"/>
  <c r="H4" i="3"/>
  <c r="I30" i="3"/>
  <c r="I71" i="3"/>
  <c r="H77" i="3"/>
  <c r="H84" i="3"/>
  <c r="H81" i="3"/>
  <c r="I13" i="3"/>
  <c r="H46" i="3"/>
  <c r="H40" i="3"/>
  <c r="I5" i="3"/>
  <c r="H61" i="3"/>
  <c r="H38" i="3"/>
  <c r="I56" i="3"/>
  <c r="H95" i="3"/>
  <c r="I7" i="3"/>
  <c r="H60" i="3"/>
  <c r="I86" i="3"/>
  <c r="I92" i="3"/>
  <c r="I64" i="3"/>
  <c r="I94" i="3"/>
  <c r="H12" i="3"/>
  <c r="I22" i="3"/>
  <c r="I88" i="3"/>
  <c r="H23" i="3"/>
  <c r="H73" i="3"/>
  <c r="H20" i="3"/>
  <c r="I4" i="3"/>
  <c r="I73" i="3"/>
  <c r="I54" i="3"/>
  <c r="H13" i="3"/>
  <c r="H24" i="3"/>
  <c r="I55" i="3"/>
  <c r="I12" i="3"/>
  <c r="I62" i="3"/>
  <c r="I81" i="3"/>
  <c r="H85" i="3"/>
  <c r="I29" i="3"/>
  <c r="I76" i="3"/>
  <c r="I47" i="3"/>
  <c r="I36" i="3"/>
  <c r="I21" i="3"/>
  <c r="H9" i="3"/>
  <c r="I49" i="3"/>
  <c r="I37" i="3"/>
  <c r="H36" i="3"/>
  <c r="H47" i="3"/>
  <c r="H86" i="3"/>
  <c r="H41" i="3"/>
  <c r="I84" i="3"/>
  <c r="I17" i="3"/>
  <c r="H32" i="3"/>
  <c r="H68" i="3"/>
  <c r="I63" i="3"/>
  <c r="I60" i="3"/>
  <c r="H52" i="3"/>
  <c r="I78" i="3"/>
  <c r="H92" i="3"/>
  <c r="H56" i="3"/>
  <c r="H31" i="3"/>
  <c r="I33" i="3"/>
  <c r="H78" i="3"/>
  <c r="I38" i="3"/>
  <c r="H6" i="3"/>
  <c r="H64" i="3"/>
  <c r="H71" i="3"/>
  <c r="H54" i="3"/>
  <c r="I96" i="3"/>
  <c r="H70" i="3"/>
  <c r="I8" i="3"/>
  <c r="CB8" i="3" s="1"/>
  <c r="H30" i="3"/>
  <c r="I14" i="3"/>
  <c r="H63" i="3"/>
  <c r="H80" i="3"/>
  <c r="H33" i="3"/>
  <c r="H17" i="3"/>
  <c r="I72" i="3"/>
  <c r="I57" i="3"/>
  <c r="H49" i="3"/>
  <c r="I69" i="3"/>
  <c r="I16" i="3"/>
  <c r="CB39" i="3" s="1"/>
  <c r="I65" i="3"/>
  <c r="I70" i="3"/>
  <c r="H29" i="3"/>
  <c r="I95" i="3"/>
  <c r="I15" i="3"/>
  <c r="H72" i="3"/>
  <c r="I32" i="3"/>
  <c r="I44" i="3"/>
  <c r="I93" i="3"/>
  <c r="I40" i="3"/>
  <c r="H25" i="3"/>
  <c r="I97" i="3"/>
  <c r="H48" i="3"/>
  <c r="H37" i="3"/>
  <c r="I39" i="3"/>
  <c r="I31" i="3"/>
  <c r="H21" i="3"/>
  <c r="H89" i="3"/>
  <c r="I77" i="3"/>
  <c r="CA44" i="3" s="1"/>
  <c r="H62" i="3"/>
  <c r="I45" i="3"/>
  <c r="H22" i="3"/>
  <c r="H14" i="3"/>
  <c r="H28" i="3"/>
  <c r="H5" i="3"/>
  <c r="I24" i="3"/>
  <c r="I80" i="3"/>
  <c r="I6" i="3"/>
  <c r="CA6" i="3" s="1"/>
  <c r="H44" i="3"/>
  <c r="I61" i="3"/>
  <c r="H97" i="3"/>
  <c r="H39" i="3"/>
  <c r="H16" i="3"/>
  <c r="I25" i="3"/>
  <c r="I41" i="3"/>
  <c r="I20" i="3"/>
  <c r="H93" i="3"/>
  <c r="I68" i="3"/>
  <c r="H76" i="3"/>
  <c r="CB18" i="3"/>
  <c r="CB48" i="3"/>
  <c r="CB37" i="3"/>
  <c r="CA35" i="3"/>
  <c r="CA24" i="3"/>
  <c r="CA43" i="3"/>
  <c r="CB10" i="3"/>
  <c r="CA34" i="3"/>
  <c r="CA14" i="3"/>
  <c r="CC14" i="3" s="1"/>
  <c r="CB14" i="3"/>
  <c r="CA21" i="3"/>
  <c r="CB44" i="3" l="1"/>
  <c r="CC44" i="3" s="1"/>
  <c r="CB43" i="3"/>
  <c r="CC43" i="3" s="1"/>
  <c r="CB46" i="3"/>
  <c r="CB35" i="3"/>
  <c r="CC35" i="3" s="1"/>
  <c r="CB36" i="3"/>
  <c r="CB11" i="3"/>
  <c r="CA22" i="3"/>
  <c r="CB21" i="3"/>
  <c r="CC21" i="3" s="1"/>
  <c r="CB24" i="3"/>
  <c r="CC24" i="3" s="1"/>
  <c r="CA11" i="3"/>
  <c r="CB22" i="3"/>
  <c r="CA48" i="3"/>
  <c r="CC48" i="3" s="1"/>
  <c r="CA18" i="3"/>
  <c r="CC18" i="3" s="1"/>
  <c r="CB26" i="3"/>
  <c r="CB25" i="3"/>
  <c r="CA30" i="3"/>
  <c r="CA42" i="3"/>
  <c r="CC42" i="3" s="1"/>
  <c r="CA7" i="3"/>
  <c r="CC7" i="3" s="1"/>
  <c r="CA37" i="3"/>
  <c r="CC37" i="3" s="1"/>
  <c r="CA33" i="3"/>
  <c r="CA27" i="3"/>
  <c r="CA26" i="3"/>
  <c r="CC26" i="3" s="1"/>
  <c r="CA25" i="3"/>
  <c r="CC25" i="3" s="1"/>
  <c r="CB30" i="3"/>
  <c r="CB7" i="3"/>
  <c r="CB33" i="3"/>
  <c r="CB45" i="3"/>
  <c r="CA52" i="3"/>
  <c r="CB38" i="3"/>
  <c r="CA15" i="3"/>
  <c r="CA50" i="3"/>
  <c r="CA19" i="3"/>
  <c r="CB27" i="3"/>
  <c r="CA45" i="3"/>
  <c r="CC45" i="3" s="1"/>
  <c r="CB52" i="3"/>
  <c r="CB42" i="3"/>
  <c r="CB50" i="3"/>
  <c r="CB19" i="3"/>
  <c r="CB13" i="3"/>
  <c r="CA41" i="3"/>
  <c r="CA16" i="3"/>
  <c r="CC16" i="3" s="1"/>
  <c r="CB47" i="3"/>
  <c r="CA47" i="3"/>
  <c r="CA38" i="3"/>
  <c r="CA10" i="3"/>
  <c r="CC10" i="3" s="1"/>
  <c r="CA29" i="3"/>
  <c r="CA9" i="3"/>
  <c r="CB15" i="3"/>
  <c r="CB32" i="3"/>
  <c r="CA13" i="3"/>
  <c r="CC13" i="3" s="1"/>
  <c r="CB53" i="3"/>
  <c r="CB29" i="3"/>
  <c r="CB9" i="3"/>
  <c r="CA31" i="3"/>
  <c r="CB41" i="3"/>
  <c r="CB16" i="3"/>
  <c r="CA53" i="3"/>
  <c r="CC53" i="3" s="1"/>
  <c r="CA51" i="3"/>
  <c r="CA20" i="3"/>
  <c r="CB28" i="3"/>
  <c r="CB49" i="3"/>
  <c r="CA32" i="3"/>
  <c r="CC32" i="3" s="1"/>
  <c r="CA39" i="3"/>
  <c r="CC39" i="3" s="1"/>
  <c r="CB23" i="3"/>
  <c r="CB17" i="3"/>
  <c r="CB51" i="3"/>
  <c r="CB40" i="3"/>
  <c r="CB20" i="3"/>
  <c r="CA28" i="3"/>
  <c r="CC28" i="3" s="1"/>
  <c r="CA49" i="3"/>
  <c r="CC49" i="3" s="1"/>
  <c r="CB31" i="3"/>
  <c r="CA36" i="3"/>
  <c r="CA8" i="3"/>
  <c r="CC8" i="3" s="1"/>
  <c r="CA17" i="3"/>
  <c r="CA12" i="3"/>
  <c r="CB34" i="3"/>
  <c r="CC34" i="3" s="1"/>
  <c r="CA40" i="3"/>
  <c r="CC40" i="3" s="1"/>
  <c r="CB12" i="3"/>
  <c r="CA46" i="3"/>
  <c r="CC46" i="3" s="1"/>
  <c r="CA23" i="3"/>
  <c r="CC23" i="3" s="1"/>
  <c r="CB6" i="3"/>
  <c r="CC6" i="3" s="1"/>
  <c r="CC41" i="3" l="1"/>
  <c r="CC52" i="3"/>
  <c r="CC30" i="3"/>
  <c r="CC17" i="3"/>
  <c r="CC12" i="3"/>
  <c r="CC36" i="3"/>
  <c r="CC20" i="3"/>
  <c r="CC9" i="3"/>
  <c r="CD9" i="3" s="1"/>
  <c r="CC51" i="3"/>
  <c r="CD8" i="3" s="1"/>
  <c r="CC29" i="3"/>
  <c r="CC11" i="3"/>
  <c r="CD23" i="3" s="1"/>
  <c r="CC27" i="3"/>
  <c r="CC38" i="3"/>
  <c r="CC19" i="3"/>
  <c r="CC33" i="3"/>
  <c r="CC47" i="3"/>
  <c r="CC50" i="3"/>
  <c r="CD18" i="3" s="1"/>
  <c r="CC22" i="3"/>
  <c r="CD14" i="3"/>
  <c r="CC31" i="3"/>
  <c r="CD31" i="3" s="1"/>
  <c r="CC15" i="3"/>
  <c r="CD15" i="3" s="1"/>
  <c r="CD7" i="3"/>
  <c r="CD17" i="3" l="1"/>
  <c r="CD38" i="3"/>
  <c r="CD27" i="3"/>
  <c r="CD20" i="3"/>
  <c r="CD39" i="3"/>
  <c r="CD10" i="3"/>
  <c r="CD48" i="3"/>
  <c r="CD30" i="3"/>
  <c r="CD36" i="3"/>
  <c r="CD52" i="3"/>
  <c r="CD28" i="3"/>
  <c r="CD12" i="3"/>
  <c r="CD41" i="3"/>
  <c r="CD11" i="3"/>
  <c r="CD40" i="3"/>
  <c r="CD16" i="3"/>
  <c r="CD37" i="3"/>
  <c r="CD26" i="3"/>
  <c r="CD44" i="3"/>
  <c r="CD43" i="3"/>
  <c r="CD53" i="3"/>
  <c r="CD45" i="3"/>
  <c r="CD6" i="3"/>
  <c r="CE15" i="3" s="1"/>
  <c r="CD22" i="3"/>
  <c r="CD46" i="3"/>
  <c r="CD29" i="3"/>
  <c r="CD35" i="3"/>
  <c r="CD50" i="3"/>
  <c r="CD33" i="3"/>
  <c r="CD51" i="3"/>
  <c r="CD42" i="3"/>
  <c r="CD34" i="3"/>
  <c r="CD47" i="3"/>
  <c r="CD19" i="3"/>
  <c r="CD49" i="3"/>
  <c r="CD13" i="3"/>
  <c r="CD21" i="3"/>
  <c r="CD25" i="3"/>
  <c r="CD32" i="3"/>
  <c r="CD24" i="3"/>
  <c r="CE11" i="3" l="1"/>
  <c r="CE10" i="3"/>
  <c r="CE22" i="3"/>
  <c r="CE53" i="3"/>
  <c r="CE31" i="3"/>
  <c r="CE14" i="3"/>
  <c r="CE41" i="3"/>
  <c r="CE32" i="3"/>
  <c r="CE12" i="3"/>
  <c r="CE23" i="3"/>
  <c r="CE27" i="3"/>
  <c r="CE24" i="3"/>
  <c r="CE39" i="3"/>
  <c r="CE43" i="3"/>
  <c r="CE52" i="3"/>
  <c r="CE45" i="3"/>
  <c r="CE7" i="3"/>
  <c r="CE51" i="3"/>
  <c r="CE21" i="3"/>
  <c r="CE36" i="3"/>
  <c r="CE6" i="3"/>
  <c r="CE42" i="3"/>
  <c r="CE20" i="3"/>
  <c r="CE28" i="3"/>
  <c r="CE38" i="3"/>
  <c r="CE44" i="3"/>
  <c r="CE13" i="3"/>
  <c r="CE9" i="3"/>
  <c r="CE26" i="3"/>
  <c r="CE34" i="3"/>
  <c r="CE25" i="3"/>
  <c r="CE33" i="3"/>
  <c r="CE50" i="3"/>
  <c r="CE49" i="3"/>
  <c r="CE35" i="3"/>
  <c r="CE37" i="3"/>
  <c r="CE17" i="3"/>
  <c r="CE18" i="3"/>
  <c r="CE19" i="3"/>
  <c r="CE29" i="3"/>
  <c r="CE16" i="3"/>
  <c r="CE30" i="3"/>
  <c r="CE47" i="3"/>
  <c r="CE46" i="3"/>
  <c r="CE40" i="3"/>
  <c r="CE48" i="3"/>
  <c r="CE8" i="3"/>
  <c r="K88" i="3" l="1"/>
  <c r="L48" i="3"/>
  <c r="L46" i="3"/>
  <c r="K45" i="3"/>
  <c r="L85" i="3"/>
  <c r="K87" i="3"/>
  <c r="K55" i="3"/>
  <c r="K57" i="3"/>
  <c r="L53" i="3"/>
  <c r="L97" i="3"/>
  <c r="L61" i="3"/>
  <c r="K97" i="3"/>
  <c r="L80" i="3"/>
  <c r="K81" i="3"/>
  <c r="K40" i="3"/>
  <c r="L25" i="3"/>
  <c r="L6" i="3"/>
  <c r="L12" i="3"/>
  <c r="K44" i="3"/>
  <c r="L7" i="3"/>
  <c r="L68" i="3"/>
  <c r="L22" i="3"/>
  <c r="K12" i="3"/>
  <c r="L9" i="3"/>
  <c r="K76" i="3"/>
  <c r="L24" i="3"/>
  <c r="K23" i="3"/>
  <c r="K65" i="3"/>
  <c r="K8" i="3"/>
  <c r="L73" i="3"/>
  <c r="L41" i="3"/>
  <c r="K96" i="3"/>
  <c r="K69" i="3"/>
  <c r="L23" i="3"/>
  <c r="K15" i="3"/>
  <c r="L20" i="3"/>
  <c r="K7" i="3"/>
  <c r="L89" i="3"/>
  <c r="L92" i="3"/>
  <c r="L81" i="3"/>
  <c r="K85" i="3"/>
  <c r="L30" i="3"/>
  <c r="L71" i="3"/>
  <c r="K84" i="3"/>
  <c r="L28" i="3"/>
  <c r="K46" i="3"/>
  <c r="L52" i="3"/>
  <c r="K28" i="3"/>
  <c r="K94" i="3"/>
  <c r="L79" i="3"/>
  <c r="L56" i="3"/>
  <c r="K95" i="3"/>
  <c r="L33" i="3"/>
  <c r="K20" i="3"/>
  <c r="K77" i="3"/>
  <c r="K52" i="3"/>
  <c r="L87" i="3"/>
  <c r="L4" i="3"/>
  <c r="CF28" i="3" s="1"/>
  <c r="L17" i="3"/>
  <c r="L54" i="3"/>
  <c r="K70" i="3"/>
  <c r="K24" i="3"/>
  <c r="K61" i="3"/>
  <c r="K53" i="3"/>
  <c r="L55" i="3"/>
  <c r="K93" i="3"/>
  <c r="L88" i="3"/>
  <c r="K73" i="3"/>
  <c r="L36" i="3"/>
  <c r="K79" i="3"/>
  <c r="K13" i="3"/>
  <c r="K38" i="3"/>
  <c r="L37" i="3"/>
  <c r="L86" i="3"/>
  <c r="K4" i="3"/>
  <c r="L64" i="3"/>
  <c r="L84" i="3"/>
  <c r="L21" i="3"/>
  <c r="K32" i="3"/>
  <c r="K68" i="3"/>
  <c r="L49" i="3"/>
  <c r="K36" i="3"/>
  <c r="L62" i="3"/>
  <c r="K47" i="3"/>
  <c r="L76" i="3"/>
  <c r="K86" i="3"/>
  <c r="L60" i="3"/>
  <c r="K41" i="3"/>
  <c r="K9" i="3"/>
  <c r="K92" i="3"/>
  <c r="K31" i="3"/>
  <c r="L47" i="3"/>
  <c r="L63" i="3"/>
  <c r="L38" i="3"/>
  <c r="K54" i="3"/>
  <c r="L96" i="3"/>
  <c r="L78" i="3"/>
  <c r="L32" i="3"/>
  <c r="K62" i="3"/>
  <c r="K56" i="3"/>
  <c r="K63" i="3"/>
  <c r="K33" i="3"/>
  <c r="K6" i="3"/>
  <c r="K64" i="3"/>
  <c r="K71" i="3"/>
  <c r="L31" i="3"/>
  <c r="L57" i="3"/>
  <c r="K89" i="3"/>
  <c r="L69" i="3"/>
  <c r="L8" i="3"/>
  <c r="K30" i="3"/>
  <c r="L14" i="3"/>
  <c r="L16" i="3"/>
  <c r="L70" i="3"/>
  <c r="L95" i="3"/>
  <c r="K80" i="3"/>
  <c r="K17" i="3"/>
  <c r="L15" i="3"/>
  <c r="L93" i="3"/>
  <c r="K78" i="3"/>
  <c r="L65" i="3"/>
  <c r="L29" i="3"/>
  <c r="K29" i="3"/>
  <c r="K25" i="3"/>
  <c r="K39" i="3"/>
  <c r="K37" i="3"/>
  <c r="L39" i="3"/>
  <c r="K16" i="3"/>
  <c r="K72" i="3"/>
  <c r="K21" i="3"/>
  <c r="L77" i="3"/>
  <c r="L44" i="3"/>
  <c r="K5" i="3"/>
  <c r="L40" i="3"/>
  <c r="K48" i="3"/>
  <c r="L72" i="3"/>
  <c r="L13" i="3"/>
  <c r="K49" i="3"/>
  <c r="L5" i="3"/>
  <c r="CF11" i="3" s="1"/>
  <c r="L45" i="3"/>
  <c r="K22" i="3"/>
  <c r="K14" i="3"/>
  <c r="K60" i="3"/>
  <c r="L94" i="3"/>
  <c r="CF49" i="3"/>
  <c r="CF13" i="3"/>
  <c r="CF36" i="3"/>
  <c r="CF43" i="3"/>
  <c r="CF29" i="3"/>
  <c r="CF50" i="3"/>
  <c r="CF44" i="3"/>
  <c r="CF52" i="3" l="1"/>
  <c r="CF15" i="3"/>
  <c r="CF35" i="3"/>
  <c r="CF7" i="3"/>
  <c r="CF9" i="3"/>
  <c r="CF45" i="3"/>
  <c r="CF25" i="3"/>
  <c r="CF18" i="3"/>
  <c r="CF30" i="3"/>
  <c r="CF34" i="3"/>
  <c r="CF46" i="3"/>
  <c r="CF47" i="3"/>
  <c r="CF33" i="3"/>
  <c r="CF19" i="3"/>
  <c r="CF31" i="3"/>
  <c r="CF22" i="3"/>
  <c r="CF53" i="3"/>
  <c r="CF21" i="3"/>
  <c r="CF12" i="3"/>
  <c r="CF51" i="3"/>
  <c r="CF42" i="3"/>
  <c r="CF23" i="3"/>
  <c r="CF8" i="3"/>
  <c r="CF26" i="3"/>
  <c r="CF20" i="3"/>
  <c r="CF17" i="3"/>
  <c r="CF37" i="3"/>
  <c r="CF24" i="3"/>
  <c r="CF14" i="3"/>
  <c r="CF16" i="3"/>
  <c r="CF41" i="3"/>
  <c r="CF48" i="3"/>
  <c r="CF38" i="3"/>
  <c r="CF39" i="3"/>
  <c r="CF32" i="3"/>
  <c r="CG32" i="3" s="1"/>
  <c r="CF6" i="3"/>
  <c r="CG6" i="3" s="1"/>
  <c r="CF10" i="3"/>
  <c r="CF27" i="3"/>
  <c r="CF40" i="3"/>
  <c r="CG24" i="3" l="1"/>
  <c r="CG53" i="3"/>
  <c r="CG45" i="3"/>
  <c r="CG27" i="3"/>
  <c r="CG22" i="3"/>
  <c r="CG9" i="3"/>
  <c r="CG37" i="3"/>
  <c r="CG10" i="3"/>
  <c r="CG13" i="3"/>
  <c r="CG31" i="3"/>
  <c r="CG44" i="3"/>
  <c r="CG17" i="3"/>
  <c r="CG19" i="3"/>
  <c r="CG7" i="3"/>
  <c r="CG20" i="3"/>
  <c r="CG33" i="3"/>
  <c r="CG35" i="3"/>
  <c r="CG26" i="3"/>
  <c r="CG47" i="3"/>
  <c r="CG15" i="3"/>
  <c r="CG38" i="3"/>
  <c r="CG8" i="3"/>
  <c r="CG43" i="3"/>
  <c r="CG52" i="3"/>
  <c r="CG39" i="3"/>
  <c r="CG23" i="3"/>
  <c r="CG46" i="3"/>
  <c r="CG49" i="3"/>
  <c r="CG40" i="3"/>
  <c r="CG41" i="3"/>
  <c r="CG42" i="3"/>
  <c r="CG34" i="3"/>
  <c r="CG29" i="3"/>
  <c r="CG16" i="3"/>
  <c r="CG51" i="3"/>
  <c r="CG30" i="3"/>
  <c r="CG50" i="3"/>
  <c r="CG48" i="3"/>
  <c r="CG36" i="3"/>
  <c r="CG12" i="3"/>
  <c r="CG18" i="3"/>
  <c r="CG11" i="3"/>
  <c r="CG14" i="3"/>
  <c r="CG21" i="3"/>
  <c r="CG25" i="3"/>
  <c r="CG28" i="3"/>
  <c r="CH32" i="3" l="1"/>
  <c r="CH11" i="3"/>
  <c r="CH16" i="3"/>
  <c r="CH21" i="3"/>
  <c r="CH8" i="3"/>
  <c r="CH29" i="3"/>
  <c r="CH38" i="3"/>
  <c r="CH44" i="3"/>
  <c r="CH34" i="3"/>
  <c r="CH15" i="3"/>
  <c r="CH31" i="3"/>
  <c r="CH18" i="3"/>
  <c r="CH42" i="3"/>
  <c r="CH47" i="3"/>
  <c r="CH13" i="3"/>
  <c r="CH12" i="3"/>
  <c r="CH41" i="3"/>
  <c r="CH26" i="3"/>
  <c r="CH10" i="3"/>
  <c r="CH36" i="3"/>
  <c r="CH40" i="3"/>
  <c r="CH35" i="3"/>
  <c r="CH37" i="3"/>
  <c r="CH48" i="3"/>
  <c r="CH49" i="3"/>
  <c r="CH33" i="3"/>
  <c r="CH9" i="3"/>
  <c r="CH50" i="3"/>
  <c r="CH46" i="3"/>
  <c r="CH20" i="3"/>
  <c r="CH22" i="3"/>
  <c r="CH30" i="3"/>
  <c r="CH7" i="3"/>
  <c r="CH27" i="3"/>
  <c r="CH51" i="3"/>
  <c r="CH39" i="3"/>
  <c r="CH19" i="3"/>
  <c r="CH45" i="3"/>
  <c r="CH14" i="3"/>
  <c r="CH28" i="3"/>
  <c r="CH52" i="3"/>
  <c r="CH17" i="3"/>
  <c r="CH53" i="3"/>
  <c r="CH23" i="3"/>
  <c r="CH25" i="3"/>
  <c r="CH43" i="3"/>
  <c r="CH6" i="3"/>
  <c r="CH24" i="3"/>
  <c r="O53" i="3" l="1"/>
  <c r="N88" i="3"/>
  <c r="O46" i="3"/>
  <c r="O48" i="3"/>
  <c r="N87" i="3"/>
  <c r="N45" i="3"/>
  <c r="O85" i="3"/>
  <c r="N55" i="3"/>
  <c r="N57" i="3"/>
  <c r="O71" i="3"/>
  <c r="N39" i="3"/>
  <c r="N21" i="3"/>
  <c r="O72" i="3"/>
  <c r="O41" i="3"/>
  <c r="O5" i="3"/>
  <c r="CI25" i="3" s="1"/>
  <c r="O44" i="3"/>
  <c r="N14" i="3"/>
  <c r="N5" i="3"/>
  <c r="O20" i="3"/>
  <c r="N60" i="3"/>
  <c r="O79" i="3"/>
  <c r="N15" i="3"/>
  <c r="N12" i="3"/>
  <c r="N97" i="3"/>
  <c r="N37" i="3"/>
  <c r="O28" i="3"/>
  <c r="O39" i="3"/>
  <c r="N16" i="3"/>
  <c r="N53" i="3"/>
  <c r="O45" i="3"/>
  <c r="O68" i="3"/>
  <c r="O7" i="3"/>
  <c r="O81" i="3"/>
  <c r="N85" i="3"/>
  <c r="N77" i="3"/>
  <c r="O87" i="3"/>
  <c r="N8" i="3"/>
  <c r="O17" i="3"/>
  <c r="N79" i="3"/>
  <c r="O13" i="3"/>
  <c r="N40" i="3"/>
  <c r="O25" i="3"/>
  <c r="N61" i="3"/>
  <c r="N96" i="3"/>
  <c r="N69" i="3"/>
  <c r="O23" i="3"/>
  <c r="O37" i="3"/>
  <c r="O56" i="3"/>
  <c r="N95" i="3"/>
  <c r="O62" i="3"/>
  <c r="O94" i="3"/>
  <c r="O92" i="3"/>
  <c r="O88" i="3"/>
  <c r="O30" i="3"/>
  <c r="N23" i="3"/>
  <c r="N84" i="3"/>
  <c r="O73" i="3"/>
  <c r="N46" i="3"/>
  <c r="N13" i="3"/>
  <c r="N68" i="3"/>
  <c r="N38" i="3"/>
  <c r="O12" i="3"/>
  <c r="O64" i="3"/>
  <c r="N20" i="3"/>
  <c r="N65" i="3"/>
  <c r="N52" i="3"/>
  <c r="O4" i="3"/>
  <c r="O21" i="3"/>
  <c r="O55" i="3"/>
  <c r="N94" i="3"/>
  <c r="N76" i="3"/>
  <c r="O29" i="3"/>
  <c r="O76" i="3"/>
  <c r="O47" i="3"/>
  <c r="N73" i="3"/>
  <c r="N33" i="3"/>
  <c r="N41" i="3"/>
  <c r="N54" i="3"/>
  <c r="O36" i="3"/>
  <c r="O54" i="3"/>
  <c r="N9" i="3"/>
  <c r="N70" i="3"/>
  <c r="N24" i="3"/>
  <c r="O86" i="3"/>
  <c r="N4" i="3"/>
  <c r="O78" i="3"/>
  <c r="O32" i="3"/>
  <c r="CK51" i="3" s="1"/>
  <c r="N62" i="3"/>
  <c r="N36" i="3"/>
  <c r="N56" i="3"/>
  <c r="N47" i="3"/>
  <c r="O60" i="3"/>
  <c r="N6" i="3"/>
  <c r="N64" i="3"/>
  <c r="N92" i="3"/>
  <c r="O8" i="3"/>
  <c r="CK35" i="3" s="1"/>
  <c r="N32" i="3"/>
  <c r="N30" i="3"/>
  <c r="O49" i="3"/>
  <c r="O14" i="3"/>
  <c r="N31" i="3"/>
  <c r="N80" i="3"/>
  <c r="O63" i="3"/>
  <c r="O38" i="3"/>
  <c r="N17" i="3"/>
  <c r="O84" i="3"/>
  <c r="N22" i="3"/>
  <c r="N29" i="3"/>
  <c r="N63" i="3"/>
  <c r="N86" i="3"/>
  <c r="O52" i="3"/>
  <c r="O57" i="3"/>
  <c r="N49" i="3"/>
  <c r="O16" i="3"/>
  <c r="O33" i="3"/>
  <c r="O22" i="3"/>
  <c r="O95" i="3"/>
  <c r="O40" i="3"/>
  <c r="O97" i="3"/>
  <c r="O61" i="3"/>
  <c r="N48" i="3"/>
  <c r="N71" i="3"/>
  <c r="O15" i="3"/>
  <c r="CI17" i="3" s="1"/>
  <c r="O31" i="3"/>
  <c r="O96" i="3"/>
  <c r="N89" i="3"/>
  <c r="O69" i="3"/>
  <c r="O93" i="3"/>
  <c r="N78" i="3"/>
  <c r="O65" i="3"/>
  <c r="O70" i="3"/>
  <c r="O24" i="3"/>
  <c r="N25" i="3"/>
  <c r="O80" i="3"/>
  <c r="N81" i="3"/>
  <c r="N72" i="3"/>
  <c r="O77" i="3"/>
  <c r="O6" i="3"/>
  <c r="CJ22" i="3" s="1"/>
  <c r="N28" i="3"/>
  <c r="N44" i="3"/>
  <c r="N7" i="3"/>
  <c r="O9" i="3"/>
  <c r="CK22" i="3" s="1"/>
  <c r="N93" i="3"/>
  <c r="O89" i="3"/>
  <c r="CI39" i="3"/>
  <c r="CL39" i="3" s="1"/>
  <c r="CK39" i="3"/>
  <c r="CJ39" i="3"/>
  <c r="CK48" i="3"/>
  <c r="CK29" i="3"/>
  <c r="CI29" i="3"/>
  <c r="CL29" i="3" s="1"/>
  <c r="CJ29" i="3"/>
  <c r="CK17" i="3"/>
  <c r="CK26" i="3"/>
  <c r="CI26" i="3"/>
  <c r="CL26" i="3" s="1"/>
  <c r="CJ26" i="3"/>
  <c r="CJ18" i="3"/>
  <c r="CK18" i="3"/>
  <c r="CJ24" i="3"/>
  <c r="CK24" i="3"/>
  <c r="CI24" i="3"/>
  <c r="CL24" i="3" s="1"/>
  <c r="CJ51" i="3"/>
  <c r="CI46" i="3"/>
  <c r="CK46" i="3"/>
  <c r="CJ46" i="3"/>
  <c r="CK37" i="3"/>
  <c r="CJ37" i="3"/>
  <c r="CI37" i="3"/>
  <c r="CL37" i="3" s="1"/>
  <c r="CL46" i="3" l="1"/>
  <c r="CK20" i="3"/>
  <c r="CJ32" i="3"/>
  <c r="CJ42" i="3"/>
  <c r="CK47" i="3"/>
  <c r="CI33" i="3"/>
  <c r="CK25" i="3"/>
  <c r="CK27" i="3"/>
  <c r="CJ12" i="3"/>
  <c r="CJ38" i="3"/>
  <c r="CI42" i="3"/>
  <c r="CL42" i="3" s="1"/>
  <c r="CI53" i="3"/>
  <c r="CI34" i="3"/>
  <c r="CK13" i="3"/>
  <c r="CI27" i="3"/>
  <c r="CI12" i="3"/>
  <c r="CL12" i="3" s="1"/>
  <c r="CJ31" i="3"/>
  <c r="CI38" i="3"/>
  <c r="CL38" i="3" s="1"/>
  <c r="CK42" i="3"/>
  <c r="CJ53" i="3"/>
  <c r="CJ47" i="3"/>
  <c r="CJ33" i="3"/>
  <c r="CJ34" i="3"/>
  <c r="CJ25" i="3"/>
  <c r="CL25" i="3" s="1"/>
  <c r="CI13" i="3"/>
  <c r="CJ27" i="3"/>
  <c r="CK12" i="3"/>
  <c r="CI31" i="3"/>
  <c r="CL31" i="3" s="1"/>
  <c r="CJ49" i="3"/>
  <c r="CK53" i="3"/>
  <c r="CI47" i="3"/>
  <c r="CL47" i="3" s="1"/>
  <c r="CK33" i="3"/>
  <c r="CJ13" i="3"/>
  <c r="CK21" i="3"/>
  <c r="CJ43" i="3"/>
  <c r="CJ41" i="3"/>
  <c r="CI32" i="3"/>
  <c r="CL32" i="3" s="1"/>
  <c r="CI10" i="3"/>
  <c r="CK11" i="3"/>
  <c r="CK30" i="3"/>
  <c r="CK45" i="3"/>
  <c r="CK34" i="3"/>
  <c r="CI14" i="3"/>
  <c r="CJ9" i="3"/>
  <c r="CJ35" i="3"/>
  <c r="CJ21" i="3"/>
  <c r="CK43" i="3"/>
  <c r="CK41" i="3"/>
  <c r="CJ17" i="3"/>
  <c r="CL17" i="3" s="1"/>
  <c r="CI48" i="3"/>
  <c r="CL48" i="3" s="1"/>
  <c r="CI49" i="3"/>
  <c r="CL49" i="3" s="1"/>
  <c r="CK10" i="3"/>
  <c r="CI11" i="3"/>
  <c r="CI30" i="3"/>
  <c r="CJ45" i="3"/>
  <c r="CJ14" i="3"/>
  <c r="CI35" i="3"/>
  <c r="CL35" i="3" s="1"/>
  <c r="CI43" i="3"/>
  <c r="CL43" i="3" s="1"/>
  <c r="CJ48" i="3"/>
  <c r="CK49" i="3"/>
  <c r="CJ10" i="3"/>
  <c r="CJ30" i="3"/>
  <c r="CI45" i="3"/>
  <c r="CL45" i="3" s="1"/>
  <c r="CI40" i="3"/>
  <c r="CI9" i="3"/>
  <c r="CL9" i="3" s="1"/>
  <c r="CI21" i="3"/>
  <c r="CL21" i="3" s="1"/>
  <c r="CI41" i="3"/>
  <c r="CL41" i="3" s="1"/>
  <c r="CK32" i="3"/>
  <c r="CJ6" i="3"/>
  <c r="CJ11" i="3"/>
  <c r="CK14" i="3"/>
  <c r="CK9" i="3"/>
  <c r="CJ15" i="3"/>
  <c r="CK8" i="3"/>
  <c r="CI52" i="3"/>
  <c r="CK6" i="3"/>
  <c r="CK23" i="3"/>
  <c r="CK19" i="3"/>
  <c r="CI36" i="3"/>
  <c r="CI7" i="3"/>
  <c r="CK40" i="3"/>
  <c r="CK16" i="3"/>
  <c r="CK28" i="3"/>
  <c r="CI50" i="3"/>
  <c r="CJ8" i="3"/>
  <c r="CK52" i="3"/>
  <c r="CI6" i="3"/>
  <c r="CL6" i="3" s="1"/>
  <c r="CI23" i="3"/>
  <c r="CJ44" i="3"/>
  <c r="CK36" i="3"/>
  <c r="CJ40" i="3"/>
  <c r="CI16" i="3"/>
  <c r="CJ28" i="3"/>
  <c r="CJ50" i="3"/>
  <c r="CI15" i="3"/>
  <c r="CL15" i="3" s="1"/>
  <c r="CI8" i="3"/>
  <c r="CL8" i="3" s="1"/>
  <c r="CI18" i="3"/>
  <c r="CL18" i="3" s="1"/>
  <c r="CJ20" i="3"/>
  <c r="CJ19" i="3"/>
  <c r="CI44" i="3"/>
  <c r="CJ7" i="3"/>
  <c r="CI28" i="3"/>
  <c r="CL28" i="3" s="1"/>
  <c r="CK50" i="3"/>
  <c r="CK15" i="3"/>
  <c r="CJ52" i="3"/>
  <c r="CI51" i="3"/>
  <c r="CL51" i="3" s="1"/>
  <c r="CI22" i="3"/>
  <c r="CL22" i="3" s="1"/>
  <c r="CI20" i="3"/>
  <c r="CL20" i="3" s="1"/>
  <c r="CK38" i="3"/>
  <c r="CJ23" i="3"/>
  <c r="CI19" i="3"/>
  <c r="CK44" i="3"/>
  <c r="CJ36" i="3"/>
  <c r="CK7" i="3"/>
  <c r="CJ16" i="3"/>
  <c r="CK31" i="3"/>
  <c r="CL44" i="3" l="1"/>
  <c r="CL19" i="3"/>
  <c r="CL11" i="3"/>
  <c r="CL23" i="3"/>
  <c r="CL40" i="3"/>
  <c r="CL52" i="3"/>
  <c r="CM52" i="3" s="1"/>
  <c r="CL27" i="3"/>
  <c r="CL10" i="3"/>
  <c r="CL13" i="3"/>
  <c r="CL34" i="3"/>
  <c r="CM20" i="3"/>
  <c r="CL50" i="3"/>
  <c r="CL53" i="3"/>
  <c r="CM46" i="3"/>
  <c r="CL16" i="3"/>
  <c r="CL7" i="3"/>
  <c r="CL36" i="3"/>
  <c r="CL14" i="3"/>
  <c r="CM28" i="3"/>
  <c r="CM21" i="3"/>
  <c r="CL30" i="3"/>
  <c r="CM30" i="3" s="1"/>
  <c r="CM38" i="3"/>
  <c r="CL33" i="3"/>
  <c r="CM33" i="3" s="1"/>
  <c r="CM37" i="3"/>
  <c r="CM7" i="3" l="1"/>
  <c r="CM16" i="3"/>
  <c r="CM8" i="3"/>
  <c r="CM45" i="3"/>
  <c r="CM39" i="3"/>
  <c r="CM6" i="3"/>
  <c r="CM35" i="3"/>
  <c r="CM34" i="3"/>
  <c r="CM12" i="3"/>
  <c r="CM24" i="3"/>
  <c r="CM13" i="3"/>
  <c r="CM31" i="3"/>
  <c r="CM43" i="3"/>
  <c r="CM32" i="3"/>
  <c r="CM40" i="3"/>
  <c r="CM18" i="3"/>
  <c r="CM23" i="3"/>
  <c r="CM10" i="3"/>
  <c r="CM15" i="3"/>
  <c r="CM48" i="3"/>
  <c r="CM11" i="3"/>
  <c r="CM42" i="3"/>
  <c r="CM41" i="3"/>
  <c r="CM22" i="3"/>
  <c r="CM19" i="3"/>
  <c r="CM9" i="3"/>
  <c r="CM47" i="3"/>
  <c r="CM14" i="3"/>
  <c r="CM36" i="3"/>
  <c r="CM53" i="3"/>
  <c r="CM26" i="3"/>
  <c r="CM27" i="3"/>
  <c r="CM17" i="3"/>
  <c r="CM51" i="3"/>
  <c r="CM44" i="3"/>
  <c r="CM29" i="3"/>
  <c r="CM50" i="3"/>
  <c r="CM49" i="3"/>
  <c r="CM25" i="3"/>
  <c r="CN37" i="3" l="1"/>
  <c r="CN49" i="3"/>
  <c r="CN27" i="3"/>
  <c r="CN53" i="3"/>
  <c r="CN21" i="3"/>
  <c r="CN33" i="3"/>
  <c r="CN11" i="3"/>
  <c r="CN40" i="3"/>
  <c r="CN48" i="3"/>
  <c r="CN32" i="3"/>
  <c r="CN6" i="3"/>
  <c r="CN50" i="3"/>
  <c r="CN43" i="3"/>
  <c r="CN39" i="3"/>
  <c r="CN47" i="3"/>
  <c r="CN29" i="3"/>
  <c r="CN10" i="3"/>
  <c r="CN36" i="3"/>
  <c r="CN15" i="3"/>
  <c r="CN44" i="3"/>
  <c r="CN20" i="3"/>
  <c r="CN30" i="3"/>
  <c r="CN46" i="3"/>
  <c r="CN14" i="3"/>
  <c r="CN9" i="3"/>
  <c r="CN38" i="3"/>
  <c r="CN31" i="3"/>
  <c r="CN52" i="3"/>
  <c r="CN51" i="3"/>
  <c r="CN19" i="3"/>
  <c r="CN13" i="3"/>
  <c r="CN22" i="3"/>
  <c r="CN28" i="3"/>
  <c r="CN24" i="3"/>
  <c r="CN45" i="3"/>
  <c r="CN16" i="3"/>
  <c r="CN23" i="3"/>
  <c r="CN12" i="3"/>
  <c r="CN8" i="3"/>
  <c r="CN17" i="3"/>
  <c r="CN42" i="3"/>
  <c r="CN18" i="3"/>
  <c r="CN34" i="3"/>
  <c r="CN25" i="3"/>
  <c r="CN41" i="3"/>
  <c r="CN26" i="3"/>
  <c r="CN35" i="3"/>
  <c r="CN7" i="3"/>
  <c r="R53" i="3" l="1"/>
  <c r="Q55" i="3"/>
  <c r="Q88" i="3"/>
  <c r="R48" i="3"/>
  <c r="R46" i="3"/>
  <c r="Q87" i="3"/>
  <c r="Q45" i="3"/>
  <c r="R85" i="3"/>
  <c r="Q57" i="3"/>
  <c r="R70" i="3"/>
  <c r="Q29" i="3"/>
  <c r="Q25" i="3"/>
  <c r="Q48" i="3"/>
  <c r="R39" i="3"/>
  <c r="R73" i="3"/>
  <c r="Q49" i="3"/>
  <c r="R77" i="3"/>
  <c r="Q22" i="3"/>
  <c r="Q28" i="3"/>
  <c r="Q7" i="3"/>
  <c r="Q60" i="3"/>
  <c r="R68" i="3"/>
  <c r="R40" i="3"/>
  <c r="R61" i="3"/>
  <c r="Q39" i="3"/>
  <c r="R80" i="3"/>
  <c r="Q72" i="3"/>
  <c r="Q21" i="3"/>
  <c r="R25" i="3"/>
  <c r="R6" i="3"/>
  <c r="Q14" i="3"/>
  <c r="Q94" i="3"/>
  <c r="R22" i="3"/>
  <c r="R20" i="3"/>
  <c r="R79" i="3"/>
  <c r="Q15" i="3"/>
  <c r="R33" i="3"/>
  <c r="R24" i="3"/>
  <c r="Q65" i="3"/>
  <c r="Q81" i="3"/>
  <c r="Q16" i="3"/>
  <c r="R36" i="3"/>
  <c r="R41" i="3"/>
  <c r="R45" i="3"/>
  <c r="Q44" i="3"/>
  <c r="R9" i="3"/>
  <c r="R81" i="3"/>
  <c r="Q85" i="3"/>
  <c r="R94" i="3"/>
  <c r="Q97" i="3"/>
  <c r="Q8" i="3"/>
  <c r="Q79" i="3"/>
  <c r="R5" i="3"/>
  <c r="Q96" i="3"/>
  <c r="Q32" i="3"/>
  <c r="Q69" i="3"/>
  <c r="R89" i="3"/>
  <c r="R30" i="3"/>
  <c r="Q23" i="3"/>
  <c r="Q77" i="3"/>
  <c r="Q84" i="3"/>
  <c r="R28" i="3"/>
  <c r="R87" i="3"/>
  <c r="R13" i="3"/>
  <c r="R54" i="3"/>
  <c r="Q46" i="3"/>
  <c r="Q40" i="3"/>
  <c r="Q70" i="3"/>
  <c r="Q53" i="3"/>
  <c r="R23" i="3"/>
  <c r="R12" i="3"/>
  <c r="Q36" i="3"/>
  <c r="R56" i="3"/>
  <c r="Q95" i="3"/>
  <c r="Q76" i="3"/>
  <c r="Q20" i="3"/>
  <c r="R4" i="3"/>
  <c r="CP28" i="3" s="1"/>
  <c r="R17" i="3"/>
  <c r="Q13" i="3"/>
  <c r="Q61" i="3"/>
  <c r="Q38" i="3"/>
  <c r="R55" i="3"/>
  <c r="R37" i="3"/>
  <c r="Q56" i="3"/>
  <c r="Q31" i="3"/>
  <c r="Q47" i="3"/>
  <c r="R88" i="3"/>
  <c r="R47" i="3"/>
  <c r="R63" i="3"/>
  <c r="Q73" i="3"/>
  <c r="Q33" i="3"/>
  <c r="Q68" i="3"/>
  <c r="R49" i="3"/>
  <c r="R62" i="3"/>
  <c r="R86" i="3"/>
  <c r="R76" i="3"/>
  <c r="Q52" i="3"/>
  <c r="Q41" i="3"/>
  <c r="Q71" i="3"/>
  <c r="R84" i="3"/>
  <c r="R21" i="3"/>
  <c r="Q24" i="3"/>
  <c r="Q4" i="3"/>
  <c r="Q86" i="3"/>
  <c r="R60" i="3"/>
  <c r="Q54" i="3"/>
  <c r="R96" i="3"/>
  <c r="R78" i="3"/>
  <c r="Q9" i="3"/>
  <c r="R38" i="3"/>
  <c r="Q6" i="3"/>
  <c r="Q64" i="3"/>
  <c r="Q92" i="3"/>
  <c r="R8" i="3"/>
  <c r="R14" i="3"/>
  <c r="R64" i="3"/>
  <c r="Q63" i="3"/>
  <c r="Q80" i="3"/>
  <c r="Q17" i="3"/>
  <c r="R72" i="3"/>
  <c r="R52" i="3"/>
  <c r="R57" i="3"/>
  <c r="R32" i="3"/>
  <c r="Q62" i="3"/>
  <c r="Q30" i="3"/>
  <c r="R16" i="3"/>
  <c r="R95" i="3"/>
  <c r="R71" i="3"/>
  <c r="R97" i="3"/>
  <c r="Q37" i="3"/>
  <c r="R15" i="3"/>
  <c r="R31" i="3"/>
  <c r="Q89" i="3"/>
  <c r="R69" i="3"/>
  <c r="R44" i="3"/>
  <c r="R93" i="3"/>
  <c r="Q5" i="3"/>
  <c r="Q78" i="3"/>
  <c r="R65" i="3"/>
  <c r="R29" i="3"/>
  <c r="CO20" i="3" s="1"/>
  <c r="CQ20" i="3" s="1"/>
  <c r="R7" i="3"/>
  <c r="CO53" i="3" s="1"/>
  <c r="CQ53" i="3" s="1"/>
  <c r="Q12" i="3"/>
  <c r="R92" i="3"/>
  <c r="Q93" i="3"/>
  <c r="CP53" i="3"/>
  <c r="CP25" i="3"/>
  <c r="CP14" i="3"/>
  <c r="CO14" i="3"/>
  <c r="CQ14" i="3" s="1"/>
  <c r="CP29" i="3"/>
  <c r="CO29" i="3"/>
  <c r="CQ29" i="3" s="1"/>
  <c r="CP32" i="3"/>
  <c r="CO13" i="3"/>
  <c r="CQ13" i="3" s="1"/>
  <c r="CP13" i="3"/>
  <c r="CP23" i="3"/>
  <c r="CO23" i="3"/>
  <c r="CQ23" i="3" s="1"/>
  <c r="CP46" i="3"/>
  <c r="CO46" i="3"/>
  <c r="CO27" i="3"/>
  <c r="CQ27" i="3" s="1"/>
  <c r="CP27" i="3"/>
  <c r="CP12" i="3"/>
  <c r="CO12" i="3"/>
  <c r="CQ12" i="3" s="1"/>
  <c r="CO19" i="3"/>
  <c r="CP19" i="3"/>
  <c r="CQ19" i="3" s="1"/>
  <c r="CP30" i="3"/>
  <c r="CO30" i="3"/>
  <c r="CQ30" i="3" s="1"/>
  <c r="CP48" i="3"/>
  <c r="CO48" i="3"/>
  <c r="CQ48" i="3"/>
  <c r="CO16" i="3"/>
  <c r="CP16" i="3"/>
  <c r="CQ16" i="3" s="1"/>
  <c r="CP20" i="3"/>
  <c r="CO47" i="3"/>
  <c r="CQ47" i="3" s="1"/>
  <c r="CP47" i="3"/>
  <c r="CO49" i="3"/>
  <c r="CP49" i="3"/>
  <c r="CO34" i="3"/>
  <c r="CQ34" i="3" s="1"/>
  <c r="CP34" i="3"/>
  <c r="CO7" i="3"/>
  <c r="CQ7" i="3" s="1"/>
  <c r="CP7" i="3"/>
  <c r="CP18" i="3"/>
  <c r="CO18" i="3"/>
  <c r="CQ18" i="3" s="1"/>
  <c r="CO51" i="3"/>
  <c r="CQ51" i="3" s="1"/>
  <c r="CP51" i="3"/>
  <c r="CO45" i="3"/>
  <c r="CQ45" i="3" s="1"/>
  <c r="CP45" i="3"/>
  <c r="CO44" i="3"/>
  <c r="CQ44" i="3" s="1"/>
  <c r="CP44" i="3"/>
  <c r="CO39" i="3"/>
  <c r="CQ39" i="3" s="1"/>
  <c r="CP39" i="3"/>
  <c r="CP40" i="3"/>
  <c r="CO40" i="3"/>
  <c r="CQ40" i="3" s="1"/>
  <c r="CQ52" i="3"/>
  <c r="CP52" i="3"/>
  <c r="CO52" i="3"/>
  <c r="CO35" i="3"/>
  <c r="CQ35" i="3" s="1"/>
  <c r="CP35" i="3"/>
  <c r="CO42" i="3"/>
  <c r="CP42" i="3"/>
  <c r="CQ42" i="3" s="1"/>
  <c r="CP15" i="3"/>
  <c r="CO15" i="3"/>
  <c r="CQ15" i="3" s="1"/>
  <c r="CO24" i="3"/>
  <c r="CQ24" i="3" s="1"/>
  <c r="CP24" i="3"/>
  <c r="CP31" i="3"/>
  <c r="CO31" i="3"/>
  <c r="CQ31" i="3" s="1"/>
  <c r="CP43" i="3"/>
  <c r="CO43" i="3"/>
  <c r="CQ43" i="3" s="1"/>
  <c r="CO11" i="3"/>
  <c r="CP11" i="3"/>
  <c r="CQ11" i="3" s="1"/>
  <c r="CQ49" i="3" l="1"/>
  <c r="CQ46" i="3"/>
  <c r="CO10" i="3"/>
  <c r="CO50" i="3"/>
  <c r="CP33" i="3"/>
  <c r="CP6" i="3"/>
  <c r="CO22" i="3"/>
  <c r="CQ22" i="3" s="1"/>
  <c r="CP50" i="3"/>
  <c r="CO6" i="3"/>
  <c r="CP22" i="3"/>
  <c r="CO38" i="3"/>
  <c r="CO36" i="3"/>
  <c r="CP38" i="3"/>
  <c r="CP8" i="3"/>
  <c r="CO41" i="3"/>
  <c r="CP36" i="3"/>
  <c r="CO8" i="3"/>
  <c r="CQ8" i="3" s="1"/>
  <c r="CP41" i="3"/>
  <c r="CP17" i="3"/>
  <c r="CO28" i="3"/>
  <c r="CQ28" i="3" s="1"/>
  <c r="CO9" i="3"/>
  <c r="CP37" i="3"/>
  <c r="CO37" i="3"/>
  <c r="CQ37" i="3" s="1"/>
  <c r="CP9" i="3"/>
  <c r="CO17" i="3"/>
  <c r="CO25" i="3"/>
  <c r="CQ25" i="3" s="1"/>
  <c r="CO21" i="3"/>
  <c r="CQ21" i="3" s="1"/>
  <c r="CO26" i="3"/>
  <c r="CP10" i="3"/>
  <c r="CO33" i="3"/>
  <c r="CQ33" i="3" s="1"/>
  <c r="CP26" i="3"/>
  <c r="CO32" i="3"/>
  <c r="CQ32" i="3" s="1"/>
  <c r="CP21" i="3"/>
  <c r="CQ50" i="3" l="1"/>
  <c r="CQ26" i="3"/>
  <c r="CQ41" i="3"/>
  <c r="CQ10" i="3"/>
  <c r="CQ17" i="3"/>
  <c r="CR17" i="3" s="1"/>
  <c r="CR33" i="3"/>
  <c r="CQ36" i="3"/>
  <c r="CR36" i="3" s="1"/>
  <c r="CR37" i="3"/>
  <c r="CQ38" i="3"/>
  <c r="CR21" i="3"/>
  <c r="CQ9" i="3"/>
  <c r="CR9" i="3" s="1"/>
  <c r="CQ6" i="3"/>
  <c r="CR25" i="3" l="1"/>
  <c r="CR10" i="3"/>
  <c r="CR41" i="3"/>
  <c r="CR26" i="3"/>
  <c r="CR6" i="3"/>
  <c r="CR48" i="3"/>
  <c r="CR16" i="3"/>
  <c r="CR29" i="3"/>
  <c r="CR23" i="3"/>
  <c r="CR15" i="3"/>
  <c r="CR7" i="3"/>
  <c r="CR35" i="3"/>
  <c r="CR52" i="3"/>
  <c r="CR46" i="3"/>
  <c r="CR30" i="3"/>
  <c r="CR42" i="3"/>
  <c r="CR51" i="3"/>
  <c r="CR20" i="3"/>
  <c r="CR18" i="3"/>
  <c r="CR50" i="3"/>
  <c r="CR45" i="3"/>
  <c r="CR44" i="3"/>
  <c r="CR40" i="3"/>
  <c r="CR27" i="3"/>
  <c r="CR47" i="3"/>
  <c r="CR12" i="3"/>
  <c r="CR31" i="3"/>
  <c r="CR24" i="3"/>
  <c r="CR53" i="3"/>
  <c r="CR14" i="3"/>
  <c r="CR11" i="3"/>
  <c r="CR13" i="3"/>
  <c r="CR43" i="3"/>
  <c r="CR49" i="3"/>
  <c r="CR19" i="3"/>
  <c r="CR39" i="3"/>
  <c r="CR34" i="3"/>
  <c r="CR8" i="3"/>
  <c r="CR32" i="3"/>
  <c r="CR38" i="3"/>
  <c r="CR22" i="3"/>
  <c r="CR28" i="3"/>
  <c r="CS41" i="3" l="1"/>
  <c r="CS36" i="3"/>
  <c r="CS8" i="3"/>
  <c r="CS24" i="3"/>
  <c r="CS42" i="3"/>
  <c r="CS25" i="3"/>
  <c r="CS31" i="3"/>
  <c r="CS30" i="3"/>
  <c r="CS26" i="3"/>
  <c r="CS28" i="3"/>
  <c r="CS12" i="3"/>
  <c r="CS46" i="3"/>
  <c r="CS34" i="3"/>
  <c r="CS47" i="3"/>
  <c r="CS52" i="3"/>
  <c r="CS39" i="3"/>
  <c r="CS27" i="3"/>
  <c r="CS35" i="3"/>
  <c r="CS10" i="3"/>
  <c r="CS19" i="3"/>
  <c r="CS40" i="3"/>
  <c r="CS7" i="3"/>
  <c r="CS49" i="3"/>
  <c r="CS44" i="3"/>
  <c r="CS15" i="3"/>
  <c r="CS17" i="3"/>
  <c r="CS43" i="3"/>
  <c r="CS45" i="3"/>
  <c r="CS23" i="3"/>
  <c r="CS38" i="3"/>
  <c r="CS13" i="3"/>
  <c r="CS50" i="3"/>
  <c r="CS29" i="3"/>
  <c r="CS37" i="3"/>
  <c r="CS11" i="3"/>
  <c r="CS18" i="3"/>
  <c r="CS16" i="3"/>
  <c r="CS33" i="3"/>
  <c r="CS22" i="3"/>
  <c r="CS9" i="3"/>
  <c r="CS21" i="3"/>
  <c r="CS14" i="3"/>
  <c r="CS20" i="3"/>
  <c r="CS48" i="3"/>
  <c r="CS32" i="3"/>
  <c r="CS53" i="3"/>
  <c r="CS51" i="3"/>
  <c r="CS6" i="3"/>
  <c r="T57" i="3" l="1"/>
  <c r="U53" i="3"/>
  <c r="T88" i="3"/>
  <c r="T45" i="3"/>
  <c r="U46" i="3"/>
  <c r="U48" i="3"/>
  <c r="T87" i="3"/>
  <c r="U85" i="3"/>
  <c r="T55" i="3"/>
  <c r="U95" i="3"/>
  <c r="U24" i="3"/>
  <c r="T63" i="3"/>
  <c r="U40" i="3"/>
  <c r="T37" i="3"/>
  <c r="U15" i="3"/>
  <c r="T72" i="3"/>
  <c r="U31" i="3"/>
  <c r="T89" i="3"/>
  <c r="U69" i="3"/>
  <c r="U45" i="3"/>
  <c r="U93" i="3"/>
  <c r="T78" i="3"/>
  <c r="U65" i="3"/>
  <c r="U20" i="3"/>
  <c r="T15" i="3"/>
  <c r="T60" i="3"/>
  <c r="T93" i="3"/>
  <c r="U70" i="3"/>
  <c r="T25" i="3"/>
  <c r="U97" i="3"/>
  <c r="T48" i="3"/>
  <c r="U52" i="3"/>
  <c r="U77" i="3"/>
  <c r="U44" i="3"/>
  <c r="U12" i="3"/>
  <c r="T28" i="3"/>
  <c r="T5" i="3"/>
  <c r="T44" i="3"/>
  <c r="U68" i="3"/>
  <c r="T7" i="3"/>
  <c r="U79" i="3"/>
  <c r="U29" i="3"/>
  <c r="U61" i="3"/>
  <c r="T97" i="3"/>
  <c r="T39" i="3"/>
  <c r="U80" i="3"/>
  <c r="U5" i="3"/>
  <c r="T53" i="3"/>
  <c r="U6" i="3"/>
  <c r="T14" i="3"/>
  <c r="U89" i="3"/>
  <c r="T12" i="3"/>
  <c r="U92" i="3"/>
  <c r="U71" i="3"/>
  <c r="T65" i="3"/>
  <c r="U28" i="3"/>
  <c r="T81" i="3"/>
  <c r="T16" i="3"/>
  <c r="U13" i="3"/>
  <c r="U25" i="3"/>
  <c r="U41" i="3"/>
  <c r="U23" i="3"/>
  <c r="T94" i="3"/>
  <c r="U7" i="3"/>
  <c r="T8" i="3"/>
  <c r="U73" i="3"/>
  <c r="T61" i="3"/>
  <c r="T96" i="3"/>
  <c r="T69" i="3"/>
  <c r="U88" i="3"/>
  <c r="U30" i="3"/>
  <c r="T23" i="3"/>
  <c r="T77" i="3"/>
  <c r="T84" i="3"/>
  <c r="U87" i="3"/>
  <c r="T79" i="3"/>
  <c r="T46" i="3"/>
  <c r="T40" i="3"/>
  <c r="U56" i="3"/>
  <c r="T95" i="3"/>
  <c r="U9" i="3"/>
  <c r="U94" i="3"/>
  <c r="T20" i="3"/>
  <c r="T52" i="3"/>
  <c r="U84" i="3"/>
  <c r="U17" i="3"/>
  <c r="U21" i="3"/>
  <c r="U54" i="3"/>
  <c r="T13" i="3"/>
  <c r="T24" i="3"/>
  <c r="T32" i="3"/>
  <c r="T38" i="3"/>
  <c r="U55" i="3"/>
  <c r="U37" i="3"/>
  <c r="T4" i="3"/>
  <c r="T73" i="3"/>
  <c r="T86" i="3"/>
  <c r="U4" i="3"/>
  <c r="CT51" i="3" s="1"/>
  <c r="U36" i="3"/>
  <c r="T9" i="3"/>
  <c r="T70" i="3"/>
  <c r="T68" i="3"/>
  <c r="T36" i="3"/>
  <c r="U62" i="3"/>
  <c r="U86" i="3"/>
  <c r="T47" i="3"/>
  <c r="U76" i="3"/>
  <c r="U47" i="3"/>
  <c r="T41" i="3"/>
  <c r="T92" i="3"/>
  <c r="T62" i="3"/>
  <c r="U49" i="3"/>
  <c r="U64" i="3"/>
  <c r="U33" i="3"/>
  <c r="U63" i="3"/>
  <c r="U60" i="3"/>
  <c r="T33" i="3"/>
  <c r="T71" i="3"/>
  <c r="T54" i="3"/>
  <c r="U72" i="3"/>
  <c r="U96" i="3"/>
  <c r="U78" i="3"/>
  <c r="U32" i="3"/>
  <c r="T30" i="3"/>
  <c r="T56" i="3"/>
  <c r="T31" i="3"/>
  <c r="T76" i="3"/>
  <c r="U38" i="3"/>
  <c r="T6" i="3"/>
  <c r="T64" i="3"/>
  <c r="T49" i="3"/>
  <c r="U8" i="3"/>
  <c r="T22" i="3"/>
  <c r="U14" i="3"/>
  <c r="T29" i="3"/>
  <c r="T80" i="3"/>
  <c r="T17" i="3"/>
  <c r="U39" i="3"/>
  <c r="T21" i="3"/>
  <c r="U57" i="3"/>
  <c r="U16" i="3"/>
  <c r="U22" i="3"/>
  <c r="U81" i="3"/>
  <c r="T85" i="3"/>
  <c r="CT7" i="3"/>
  <c r="CT26" i="3"/>
  <c r="CT18" i="3"/>
  <c r="CT37" i="3"/>
  <c r="CT45" i="3"/>
  <c r="CT52" i="3"/>
  <c r="CT21" i="3"/>
  <c r="CT40" i="3"/>
  <c r="CT30" i="3"/>
  <c r="CT29" i="3"/>
  <c r="CT43" i="3"/>
  <c r="CT47" i="3"/>
  <c r="CT31" i="3"/>
  <c r="CT23" i="3" l="1"/>
  <c r="CT48" i="3"/>
  <c r="CT35" i="3"/>
  <c r="CT22" i="3"/>
  <c r="CT20" i="3"/>
  <c r="CT44" i="3"/>
  <c r="CT53" i="3"/>
  <c r="CT38" i="3"/>
  <c r="CT34" i="3"/>
  <c r="CT33" i="3"/>
  <c r="CT32" i="3"/>
  <c r="CT15" i="3"/>
  <c r="CT19" i="3"/>
  <c r="CT8" i="3"/>
  <c r="CT24" i="3"/>
  <c r="CT42" i="3"/>
  <c r="CT39" i="3"/>
  <c r="CT12" i="3"/>
  <c r="CT46" i="3"/>
  <c r="CT17" i="3"/>
  <c r="CT49" i="3"/>
  <c r="CT16" i="3"/>
  <c r="CT13" i="3"/>
  <c r="CT50" i="3"/>
  <c r="CT11" i="3"/>
  <c r="CT41" i="3"/>
  <c r="CT36" i="3"/>
  <c r="CT6" i="3"/>
  <c r="CT25" i="3"/>
  <c r="CT14" i="3"/>
  <c r="CT9" i="3"/>
  <c r="CU9" i="3" s="1"/>
  <c r="CT28" i="3"/>
  <c r="CU28" i="3" s="1"/>
  <c r="CT27" i="3"/>
  <c r="CU27" i="3" s="1"/>
  <c r="CT10" i="3"/>
  <c r="CU10" i="3" s="1"/>
  <c r="CU18" i="3" l="1"/>
  <c r="CU25" i="3"/>
  <c r="CU14" i="3"/>
  <c r="CU6" i="3"/>
  <c r="CU16" i="3"/>
  <c r="CU33" i="3"/>
  <c r="CU26" i="3"/>
  <c r="CU49" i="3"/>
  <c r="CU34" i="3"/>
  <c r="CU51" i="3"/>
  <c r="CU17" i="3"/>
  <c r="CU38" i="3"/>
  <c r="CU46" i="3"/>
  <c r="CU53" i="3"/>
  <c r="CU40" i="3"/>
  <c r="CU12" i="3"/>
  <c r="CU44" i="3"/>
  <c r="CU37" i="3"/>
  <c r="CU39" i="3"/>
  <c r="CU20" i="3"/>
  <c r="CU43" i="3"/>
  <c r="CU42" i="3"/>
  <c r="CU22" i="3"/>
  <c r="CU45" i="3"/>
  <c r="CU36" i="3"/>
  <c r="CU24" i="3"/>
  <c r="CU35" i="3"/>
  <c r="CU52" i="3"/>
  <c r="CU41" i="3"/>
  <c r="CU8" i="3"/>
  <c r="CU48" i="3"/>
  <c r="CU21" i="3"/>
  <c r="CU11" i="3"/>
  <c r="CU19" i="3"/>
  <c r="CU23" i="3"/>
  <c r="CU30" i="3"/>
  <c r="CU50" i="3"/>
  <c r="CU15" i="3"/>
  <c r="CU7" i="3"/>
  <c r="CU29" i="3"/>
  <c r="CU13" i="3"/>
  <c r="CU32" i="3"/>
  <c r="CU31" i="3"/>
  <c r="CU47" i="3"/>
  <c r="CV18" i="3" l="1"/>
  <c r="CW18" i="3" s="1"/>
  <c r="CV15" i="3"/>
  <c r="CW15" i="3" s="1"/>
  <c r="CV52" i="3"/>
  <c r="CW52" i="3" s="1"/>
  <c r="CV25" i="3"/>
  <c r="CV38" i="3"/>
  <c r="CW38" i="3" s="1"/>
  <c r="CV50" i="3"/>
  <c r="CW50" i="3" s="1"/>
  <c r="CV35" i="3"/>
  <c r="CW35" i="3" s="1"/>
  <c r="CV17" i="3"/>
  <c r="CW17" i="3" s="1"/>
  <c r="CV24" i="3"/>
  <c r="CW24" i="3" s="1"/>
  <c r="CV37" i="3"/>
  <c r="CW37" i="3" s="1"/>
  <c r="CV51" i="3"/>
  <c r="CW51" i="3" s="1"/>
  <c r="CV36" i="3"/>
  <c r="CW36" i="3" s="1"/>
  <c r="CV44" i="3"/>
  <c r="CW44" i="3" s="1"/>
  <c r="CV34" i="3"/>
  <c r="CW34" i="3" s="1"/>
  <c r="CV45" i="3"/>
  <c r="CW45" i="3" s="1"/>
  <c r="CV12" i="3"/>
  <c r="CW12" i="3" s="1"/>
  <c r="CV49" i="3"/>
  <c r="CW49" i="3" s="1"/>
  <c r="CV23" i="3"/>
  <c r="CW23" i="3" s="1"/>
  <c r="CV22" i="3"/>
  <c r="CW22" i="3" s="1"/>
  <c r="CV14" i="3"/>
  <c r="CV26" i="3"/>
  <c r="CW26" i="3" s="1"/>
  <c r="CV19" i="3"/>
  <c r="CW19" i="3" s="1"/>
  <c r="CV42" i="3"/>
  <c r="CW42" i="3" s="1"/>
  <c r="CV33" i="3"/>
  <c r="CW33" i="3" s="1"/>
  <c r="CV30" i="3"/>
  <c r="CW30" i="3" s="1"/>
  <c r="CV11" i="3"/>
  <c r="CW11" i="3" s="1"/>
  <c r="CV40" i="3"/>
  <c r="CW40" i="3" s="1"/>
  <c r="CV16" i="3"/>
  <c r="CW16" i="3" s="1"/>
  <c r="CV9" i="3"/>
  <c r="CV13" i="3"/>
  <c r="CW13" i="3" s="1"/>
  <c r="CV21" i="3"/>
  <c r="CW21" i="3" s="1"/>
  <c r="CV28" i="3"/>
  <c r="CV53" i="3"/>
  <c r="CW53" i="3" s="1"/>
  <c r="CV10" i="3"/>
  <c r="CV32" i="3"/>
  <c r="CW32" i="3" s="1"/>
  <c r="CV48" i="3"/>
  <c r="CW48" i="3" s="1"/>
  <c r="CV43" i="3"/>
  <c r="CW43" i="3" s="1"/>
  <c r="CV46" i="3"/>
  <c r="CW46" i="3" s="1"/>
  <c r="CV31" i="3"/>
  <c r="CW31" i="3" s="1"/>
  <c r="CV29" i="3"/>
  <c r="CW29" i="3" s="1"/>
  <c r="CV8" i="3"/>
  <c r="CW8" i="3" s="1"/>
  <c r="CV20" i="3"/>
  <c r="CW20" i="3" s="1"/>
  <c r="CV47" i="3"/>
  <c r="CW47" i="3" s="1"/>
  <c r="CV6" i="3"/>
  <c r="CV7" i="3"/>
  <c r="CW7" i="3" s="1"/>
  <c r="CV41" i="3"/>
  <c r="CW41" i="3" s="1"/>
  <c r="CV39" i="3"/>
  <c r="CW39" i="3" s="1"/>
  <c r="CV27" i="3"/>
  <c r="CW28" i="3" l="1"/>
  <c r="CW6" i="3"/>
  <c r="CW25" i="3"/>
  <c r="CW9" i="3"/>
  <c r="CX52" i="3"/>
  <c r="CW27" i="3"/>
  <c r="CX27" i="3" s="1"/>
  <c r="CX8" i="3"/>
  <c r="CX45" i="3"/>
  <c r="CX29" i="3"/>
  <c r="CW10" i="3"/>
  <c r="CX39" i="3" s="1"/>
  <c r="CW14" i="3"/>
  <c r="CX14" i="3" s="1"/>
  <c r="CX44" i="3"/>
  <c r="CX25" i="3" l="1"/>
  <c r="CX37" i="3"/>
  <c r="CX17" i="3"/>
  <c r="CX23" i="3"/>
  <c r="CX34" i="3"/>
  <c r="CX33" i="3"/>
  <c r="CX50" i="3"/>
  <c r="CX48" i="3"/>
  <c r="CX36" i="3"/>
  <c r="CX10" i="3"/>
  <c r="CX43" i="3"/>
  <c r="CX21" i="3"/>
  <c r="CX47" i="3"/>
  <c r="CX46" i="3"/>
  <c r="CX12" i="3"/>
  <c r="CX38" i="3"/>
  <c r="CX7" i="3"/>
  <c r="CX19" i="3"/>
  <c r="CX42" i="3"/>
  <c r="CX31" i="3"/>
  <c r="CX15" i="3"/>
  <c r="CX16" i="3"/>
  <c r="CX13" i="3"/>
  <c r="CX35" i="3"/>
  <c r="CX53" i="3"/>
  <c r="CX20" i="3"/>
  <c r="CX51" i="3"/>
  <c r="CX30" i="3"/>
  <c r="CX41" i="3"/>
  <c r="CX40" i="3"/>
  <c r="CX49" i="3"/>
  <c r="CX28" i="3"/>
  <c r="CX24" i="3"/>
  <c r="CX11" i="3"/>
  <c r="CX18" i="3"/>
  <c r="CX32" i="3"/>
  <c r="CX6" i="3"/>
  <c r="CY23" i="3" s="1"/>
  <c r="CX22" i="3"/>
  <c r="CX26" i="3"/>
  <c r="CX9" i="3"/>
  <c r="CZ23" i="3" l="1"/>
  <c r="CY26" i="3"/>
  <c r="CZ26" i="3" s="1"/>
  <c r="CY41" i="3"/>
  <c r="CZ41" i="3" s="1"/>
  <c r="CY15" i="3"/>
  <c r="CZ15" i="3" s="1"/>
  <c r="CY52" i="3"/>
  <c r="CY29" i="3"/>
  <c r="CY21" i="3"/>
  <c r="CZ21" i="3" s="1"/>
  <c r="CY33" i="3"/>
  <c r="CZ33" i="3" s="1"/>
  <c r="CY42" i="3"/>
  <c r="CZ42" i="3" s="1"/>
  <c r="CY43" i="3"/>
  <c r="CZ43" i="3" s="1"/>
  <c r="CY45" i="3"/>
  <c r="CY31" i="3"/>
  <c r="CZ31" i="3" s="1"/>
  <c r="CY19" i="3"/>
  <c r="CZ19" i="3" s="1"/>
  <c r="CY10" i="3"/>
  <c r="CZ10" i="3" s="1"/>
  <c r="CY32" i="3"/>
  <c r="CZ32" i="3" s="1"/>
  <c r="CY18" i="3"/>
  <c r="CZ18" i="3" s="1"/>
  <c r="CY51" i="3"/>
  <c r="CZ51" i="3" s="1"/>
  <c r="CY22" i="3"/>
  <c r="CZ22" i="3" s="1"/>
  <c r="CY11" i="3"/>
  <c r="CZ11" i="3" s="1"/>
  <c r="CY20" i="3"/>
  <c r="CZ20" i="3" s="1"/>
  <c r="CY8" i="3"/>
  <c r="CY34" i="3"/>
  <c r="CY6" i="3"/>
  <c r="CZ6" i="3" s="1"/>
  <c r="CY53" i="3"/>
  <c r="CZ53" i="3" s="1"/>
  <c r="CY36" i="3"/>
  <c r="CZ36" i="3" s="1"/>
  <c r="CY14" i="3"/>
  <c r="CY24" i="3"/>
  <c r="CZ24" i="3" s="1"/>
  <c r="CY38" i="3"/>
  <c r="CZ38" i="3" s="1"/>
  <c r="CY48" i="3"/>
  <c r="CZ48" i="3" s="1"/>
  <c r="CY30" i="3"/>
  <c r="CZ30" i="3" s="1"/>
  <c r="CY7" i="3"/>
  <c r="CZ7" i="3" s="1"/>
  <c r="CY44" i="3"/>
  <c r="CY17" i="3"/>
  <c r="CY12" i="3"/>
  <c r="CZ12" i="3" s="1"/>
  <c r="CY28" i="3"/>
  <c r="CZ28" i="3" s="1"/>
  <c r="CY35" i="3"/>
  <c r="CZ35" i="3" s="1"/>
  <c r="CY46" i="3"/>
  <c r="CZ46" i="3" s="1"/>
  <c r="CY27" i="3"/>
  <c r="CY25" i="3"/>
  <c r="CY49" i="3"/>
  <c r="CZ49" i="3" s="1"/>
  <c r="CY13" i="3"/>
  <c r="CZ13" i="3" s="1"/>
  <c r="CY47" i="3"/>
  <c r="CZ47" i="3" s="1"/>
  <c r="CY50" i="3"/>
  <c r="CZ50" i="3" s="1"/>
  <c r="CY9" i="3"/>
  <c r="CZ9" i="3" s="1"/>
  <c r="CY40" i="3"/>
  <c r="CZ40" i="3" s="1"/>
  <c r="CY16" i="3"/>
  <c r="CZ16" i="3" s="1"/>
  <c r="CY37" i="3"/>
  <c r="CY39" i="3"/>
  <c r="CZ39" i="3" l="1"/>
  <c r="CZ17" i="3"/>
  <c r="CZ14" i="3"/>
  <c r="CZ29" i="3"/>
  <c r="DA29" i="3" s="1"/>
  <c r="CZ52" i="3"/>
  <c r="CZ44" i="3"/>
  <c r="DA44" i="3" s="1"/>
  <c r="CZ25" i="3"/>
  <c r="DA25" i="3"/>
  <c r="CZ27" i="3"/>
  <c r="DA27" i="3"/>
  <c r="CZ45" i="3"/>
  <c r="DA45" i="3" s="1"/>
  <c r="CZ37" i="3"/>
  <c r="DA37" i="3" s="1"/>
  <c r="DA35" i="3"/>
  <c r="DA42" i="3"/>
  <c r="DA26" i="3"/>
  <c r="CZ34" i="3"/>
  <c r="DA30" i="3" s="1"/>
  <c r="DA34" i="3"/>
  <c r="CZ8" i="3"/>
  <c r="DA22" i="3" s="1"/>
  <c r="DA33" i="3"/>
  <c r="DA23" i="3"/>
  <c r="DA47" i="3"/>
  <c r="DA20" i="3"/>
  <c r="DA10" i="3"/>
  <c r="DA14" i="3" l="1"/>
  <c r="DA17" i="3"/>
  <c r="DA39" i="3"/>
  <c r="DA11" i="3"/>
  <c r="DA41" i="3"/>
  <c r="DA40" i="3"/>
  <c r="DA36" i="3"/>
  <c r="DA48" i="3"/>
  <c r="DA51" i="3"/>
  <c r="DA53" i="3"/>
  <c r="DA19" i="3"/>
  <c r="DA49" i="3"/>
  <c r="DA21" i="3"/>
  <c r="DA43" i="3"/>
  <c r="DA16" i="3"/>
  <c r="DA24" i="3"/>
  <c r="DA15" i="3"/>
  <c r="DA52" i="3"/>
  <c r="DA12" i="3"/>
  <c r="DA8" i="3"/>
  <c r="DA38" i="3"/>
  <c r="DA31" i="3"/>
  <c r="DA13" i="3"/>
  <c r="DA18" i="3"/>
  <c r="DA28" i="3"/>
  <c r="DA46" i="3"/>
  <c r="DA9" i="3"/>
  <c r="DA50" i="3"/>
  <c r="DA6" i="3"/>
  <c r="DA32" i="3"/>
  <c r="DA7" i="3"/>
  <c r="DB23" i="3" l="1"/>
  <c r="DC23" i="3" s="1"/>
  <c r="DB16" i="3"/>
  <c r="DB40" i="3"/>
  <c r="DB9" i="3"/>
  <c r="DB43" i="3"/>
  <c r="DB39" i="3"/>
  <c r="DB31" i="3"/>
  <c r="DB8" i="3"/>
  <c r="DB20" i="3"/>
  <c r="DB45" i="3"/>
  <c r="DB30" i="3"/>
  <c r="DB38" i="3"/>
  <c r="DB10" i="3"/>
  <c r="DB51" i="3"/>
  <c r="DB48" i="3"/>
  <c r="DB41" i="3"/>
  <c r="DB44" i="3"/>
  <c r="DB46" i="3"/>
  <c r="DB12" i="3"/>
  <c r="DB21" i="3"/>
  <c r="DB17" i="3"/>
  <c r="DB18" i="3"/>
  <c r="DB49" i="3"/>
  <c r="DB34" i="3"/>
  <c r="DB47" i="3"/>
  <c r="DB52" i="3"/>
  <c r="DB15" i="3"/>
  <c r="DB26" i="3"/>
  <c r="DB14" i="3"/>
  <c r="DB28" i="3"/>
  <c r="DB36" i="3"/>
  <c r="DB11" i="3"/>
  <c r="DB22" i="3"/>
  <c r="DB27" i="3"/>
  <c r="DB7" i="3"/>
  <c r="DB35" i="3"/>
  <c r="DB32" i="3"/>
  <c r="DB6" i="3"/>
  <c r="DB13" i="3"/>
  <c r="DB33" i="3"/>
  <c r="DB19" i="3"/>
  <c r="DB42" i="3"/>
  <c r="DB50" i="3"/>
  <c r="DB24" i="3"/>
  <c r="DB53" i="3"/>
  <c r="DB25" i="3"/>
  <c r="DB29" i="3"/>
  <c r="DB37" i="3"/>
  <c r="DC37" i="3" l="1"/>
  <c r="DC42" i="3"/>
  <c r="DC32" i="3"/>
  <c r="DC9" i="3"/>
  <c r="DC47" i="3"/>
  <c r="DC48" i="3"/>
  <c r="DC8" i="3"/>
  <c r="DC29" i="3"/>
  <c r="DC25" i="3"/>
  <c r="DC35" i="3"/>
  <c r="DC34" i="3"/>
  <c r="DC36" i="3"/>
  <c r="DC28" i="3"/>
  <c r="DC12" i="3"/>
  <c r="DC40" i="3"/>
  <c r="DC19" i="3"/>
  <c r="DC33" i="3"/>
  <c r="DC51" i="3"/>
  <c r="DC31" i="3"/>
  <c r="DC7" i="3"/>
  <c r="DC49" i="3"/>
  <c r="DD49" i="3" s="1"/>
  <c r="BM49" i="3" s="1"/>
  <c r="DC10" i="3"/>
  <c r="DC16" i="3"/>
  <c r="DC53" i="3"/>
  <c r="DD53" i="3" s="1"/>
  <c r="BM53" i="3" s="1"/>
  <c r="DC26" i="3"/>
  <c r="DC46" i="3"/>
  <c r="DC39" i="3"/>
  <c r="DC14" i="3"/>
  <c r="DC13" i="3"/>
  <c r="DC18" i="3"/>
  <c r="DC44" i="3"/>
  <c r="DD44" i="3" s="1"/>
  <c r="BM44" i="3" s="1"/>
  <c r="DC27" i="3"/>
  <c r="DD27" i="3" s="1"/>
  <c r="BM27" i="3" s="1"/>
  <c r="DC24" i="3"/>
  <c r="DD24" i="3" s="1"/>
  <c r="BM24" i="3" s="1"/>
  <c r="DC22" i="3"/>
  <c r="DD22" i="3"/>
  <c r="BM22" i="3" s="1"/>
  <c r="DC38" i="3"/>
  <c r="DC17" i="3"/>
  <c r="DD17" i="3" s="1"/>
  <c r="BM17" i="3" s="1"/>
  <c r="DC41" i="3"/>
  <c r="DC30" i="3"/>
  <c r="DC43" i="3"/>
  <c r="DD43" i="3" s="1"/>
  <c r="BM43" i="3" s="1"/>
  <c r="DC50" i="3"/>
  <c r="DC11" i="3"/>
  <c r="DC21" i="3"/>
  <c r="DD21" i="3" s="1"/>
  <c r="BM21" i="3" s="1"/>
  <c r="DC45" i="3"/>
  <c r="DD45" i="3" s="1"/>
  <c r="BM45" i="3" s="1"/>
  <c r="DC15" i="3"/>
  <c r="DD15" i="3" s="1"/>
  <c r="BM15" i="3" s="1"/>
  <c r="DC6" i="3"/>
  <c r="DD23" i="3" s="1"/>
  <c r="BM23" i="3" s="1"/>
  <c r="DC52" i="3"/>
  <c r="DD52" i="3" s="1"/>
  <c r="BM52" i="3" s="1"/>
  <c r="DC20" i="3"/>
  <c r="DD36" i="3" l="1"/>
  <c r="BM36" i="3" s="1"/>
  <c r="DD16" i="3"/>
  <c r="BM16" i="3" s="1"/>
  <c r="DD10" i="3"/>
  <c r="BM10" i="3" s="1"/>
  <c r="DD35" i="3"/>
  <c r="BM35" i="3" s="1"/>
  <c r="DD25" i="3"/>
  <c r="BM25" i="3" s="1"/>
  <c r="DD7" i="3"/>
  <c r="BM7" i="3" s="1"/>
  <c r="DD29" i="3"/>
  <c r="BM29" i="3" s="1"/>
  <c r="DD50" i="3"/>
  <c r="BM50" i="3" s="1"/>
  <c r="DD8" i="3"/>
  <c r="BM8" i="3" s="1"/>
  <c r="DD51" i="3"/>
  <c r="BM51" i="3" s="1"/>
  <c r="DD48" i="3"/>
  <c r="BM48" i="3" s="1"/>
  <c r="DD14" i="3"/>
  <c r="BM14" i="3" s="1"/>
  <c r="DD33" i="3"/>
  <c r="BM33" i="3" s="1"/>
  <c r="DD47" i="3"/>
  <c r="BM47" i="3" s="1"/>
  <c r="DD13" i="3"/>
  <c r="BM13" i="3" s="1"/>
  <c r="DD41" i="3"/>
  <c r="BM41" i="3" s="1"/>
  <c r="DD19" i="3"/>
  <c r="BM19" i="3" s="1"/>
  <c r="DD9" i="3"/>
  <c r="BM9" i="3" s="1"/>
  <c r="DD20" i="3"/>
  <c r="BM20" i="3" s="1"/>
  <c r="DD40" i="3"/>
  <c r="BM40" i="3" s="1"/>
  <c r="DD46" i="3"/>
  <c r="BM46" i="3" s="1"/>
  <c r="DD12" i="3"/>
  <c r="BM12" i="3" s="1"/>
  <c r="DD42" i="3"/>
  <c r="BM42" i="3" s="1"/>
  <c r="DD38" i="3"/>
  <c r="BM38" i="3" s="1"/>
  <c r="DD26" i="3"/>
  <c r="BM26" i="3" s="1"/>
  <c r="DD28" i="3"/>
  <c r="BM28" i="3" s="1"/>
  <c r="DD37" i="3"/>
  <c r="BM37" i="3" s="1"/>
  <c r="DD34" i="3"/>
  <c r="BM34" i="3" s="1"/>
  <c r="DD31" i="3"/>
  <c r="BM31" i="3" s="1"/>
  <c r="DD32" i="3"/>
  <c r="BM32" i="3" s="1"/>
  <c r="DD6" i="3"/>
  <c r="BM6" i="3" s="1"/>
  <c r="DD30" i="3"/>
  <c r="BM30" i="3" s="1"/>
  <c r="DD39" i="3"/>
  <c r="BM39" i="3" s="1"/>
  <c r="DD18" i="3"/>
  <c r="BM18" i="3" s="1"/>
  <c r="DD11" i="3"/>
  <c r="BM11" i="3" s="1"/>
  <c r="AV7" i="3" l="1"/>
  <c r="DQ29" i="3"/>
  <c r="DJ29" i="3" s="1"/>
  <c r="DQ30" i="3"/>
  <c r="DJ30" i="3" s="1"/>
  <c r="AV31" i="3"/>
  <c r="DQ42" i="3"/>
  <c r="DJ42" i="3" s="1"/>
  <c r="AV96" i="3"/>
  <c r="AV22" i="3"/>
  <c r="DQ48" i="3"/>
  <c r="DJ48" i="3" s="1"/>
  <c r="DQ20" i="3"/>
  <c r="DJ20" i="3" s="1"/>
  <c r="DQ26" i="3"/>
  <c r="DJ26" i="3" s="1"/>
  <c r="AV25" i="3"/>
  <c r="DQ38" i="3"/>
  <c r="DJ38" i="3" s="1"/>
  <c r="DQ23" i="3"/>
  <c r="DJ23" i="3" s="1"/>
  <c r="DQ37" i="3"/>
  <c r="DJ37" i="3" s="1"/>
  <c r="DQ46" i="3"/>
  <c r="DJ46" i="3" s="1"/>
  <c r="AV55" i="3"/>
  <c r="DQ39" i="3"/>
  <c r="DJ39" i="3" s="1"/>
  <c r="DQ11" i="3"/>
  <c r="DJ11" i="3" s="1"/>
  <c r="DQ10" i="3"/>
  <c r="DJ10" i="3" s="1"/>
  <c r="AV63" i="3"/>
  <c r="AV72" i="3"/>
  <c r="AV62" i="3"/>
  <c r="AV57" i="3"/>
  <c r="AV32" i="3"/>
  <c r="DQ52" i="3"/>
  <c r="DJ52" i="3" s="1"/>
  <c r="DQ22" i="3"/>
  <c r="DJ22" i="3" s="1"/>
  <c r="AV39" i="3"/>
  <c r="AV41" i="3"/>
  <c r="AV16" i="3"/>
  <c r="DQ14" i="3"/>
  <c r="DJ14" i="3" s="1"/>
  <c r="AV46" i="3"/>
  <c r="DQ41" i="3"/>
  <c r="DJ41" i="3" s="1"/>
  <c r="AV73" i="3"/>
  <c r="DQ35" i="3"/>
  <c r="DJ35" i="3" s="1"/>
  <c r="AV54" i="3"/>
  <c r="AV64" i="3"/>
  <c r="DQ44" i="3"/>
  <c r="DJ44" i="3" s="1"/>
  <c r="DQ49" i="3"/>
  <c r="DJ49" i="3" s="1"/>
  <c r="AV71" i="3"/>
  <c r="AV6" i="3"/>
  <c r="DQ21" i="3"/>
  <c r="DJ21" i="3" s="1"/>
  <c r="AV24" i="3"/>
  <c r="DQ40" i="3"/>
  <c r="DJ40" i="3" s="1"/>
  <c r="DQ36" i="3"/>
  <c r="DJ36" i="3" s="1"/>
  <c r="DQ45" i="3"/>
  <c r="DJ45" i="3" s="1"/>
  <c r="DQ28" i="3"/>
  <c r="DJ28" i="3" s="1"/>
  <c r="AV23" i="3"/>
  <c r="AV56" i="3"/>
  <c r="AV88" i="3"/>
  <c r="DQ27" i="3"/>
  <c r="DJ27" i="3" s="1"/>
  <c r="AV97" i="3"/>
  <c r="AV86" i="3"/>
  <c r="DQ50" i="3"/>
  <c r="DJ50" i="3" s="1"/>
  <c r="DQ32" i="3"/>
  <c r="DJ32" i="3" s="1"/>
  <c r="DQ18" i="3"/>
  <c r="DJ18" i="3" s="1"/>
  <c r="DQ19" i="3"/>
  <c r="DJ19" i="3" s="1"/>
  <c r="DQ51" i="3"/>
  <c r="DJ51" i="3" s="1"/>
  <c r="DQ34" i="3"/>
  <c r="DJ34" i="3" s="1"/>
  <c r="AV87" i="3"/>
  <c r="DQ47" i="3"/>
  <c r="DJ47" i="3" s="1"/>
  <c r="DQ53" i="3"/>
  <c r="DJ53" i="3" s="1"/>
  <c r="DL53" i="3" s="1"/>
  <c r="AU97" i="3" s="1"/>
  <c r="AV79" i="3"/>
  <c r="AV17" i="3"/>
  <c r="AV14" i="3"/>
  <c r="AV70" i="3"/>
  <c r="AV15" i="3"/>
  <c r="AV95" i="3"/>
  <c r="AV40" i="3"/>
  <c r="DQ7" i="3"/>
  <c r="DJ7" i="3" s="1"/>
  <c r="AV33" i="3"/>
  <c r="AV48" i="3"/>
  <c r="DQ6" i="3"/>
  <c r="DJ6" i="3" s="1"/>
  <c r="DQ24" i="3"/>
  <c r="DJ24" i="3" s="1"/>
  <c r="AV8" i="3"/>
  <c r="AV30" i="3"/>
  <c r="DQ9" i="3"/>
  <c r="DJ9" i="3" s="1"/>
  <c r="DQ33" i="3"/>
  <c r="DJ33" i="3" s="1"/>
  <c r="DQ12" i="3"/>
  <c r="DJ12" i="3" s="1"/>
  <c r="AV49" i="3"/>
  <c r="AV89" i="3"/>
  <c r="AV38" i="3"/>
  <c r="AV65" i="3"/>
  <c r="DQ25" i="3"/>
  <c r="DJ25" i="3" s="1"/>
  <c r="AV47" i="3"/>
  <c r="DQ8" i="3"/>
  <c r="DJ8" i="3" s="1"/>
  <c r="AV94" i="3"/>
  <c r="DQ13" i="3"/>
  <c r="DJ13" i="3" s="1"/>
  <c r="AV9" i="3"/>
  <c r="DQ15" i="3"/>
  <c r="DJ15" i="3" s="1"/>
  <c r="AV78" i="3"/>
  <c r="DQ43" i="3"/>
  <c r="DJ43" i="3" s="1"/>
  <c r="DQ31" i="3"/>
  <c r="DJ31" i="3" s="1"/>
  <c r="DQ16" i="3"/>
  <c r="DJ16" i="3" s="1"/>
  <c r="DQ17" i="3"/>
  <c r="DJ17" i="3" s="1"/>
  <c r="AV81" i="3"/>
  <c r="AV80" i="3"/>
  <c r="DL6" i="3" l="1"/>
  <c r="AU6" i="3" s="1"/>
  <c r="DL47" i="3"/>
  <c r="AU87" i="3" s="1"/>
  <c r="DL38" i="3"/>
  <c r="AU70" i="3" s="1"/>
  <c r="DL25" i="3"/>
  <c r="AU41" i="3" s="1"/>
  <c r="DL34" i="3"/>
  <c r="AU62" i="3" s="1"/>
  <c r="DL28" i="3"/>
  <c r="AU48" i="3" s="1"/>
  <c r="DL35" i="3"/>
  <c r="AU63" i="3" s="1"/>
  <c r="DL26" i="3"/>
  <c r="AU46" i="3" s="1"/>
  <c r="DL17" i="3"/>
  <c r="AU25" i="3" s="1"/>
  <c r="DL7" i="3"/>
  <c r="AU7" i="3" s="1"/>
  <c r="DL51" i="3"/>
  <c r="AU95" i="3" s="1"/>
  <c r="DL45" i="3"/>
  <c r="AU81" i="3" s="1"/>
  <c r="DL20" i="3"/>
  <c r="AU32" i="3" s="1"/>
  <c r="DL36" i="3"/>
  <c r="AU64" i="3" s="1"/>
  <c r="DL41" i="3"/>
  <c r="AU73" i="3" s="1"/>
  <c r="DL48" i="3"/>
  <c r="AU88" i="3" s="1"/>
  <c r="DL31" i="3"/>
  <c r="AU55" i="3" s="1"/>
  <c r="DL43" i="3"/>
  <c r="AU79" i="3" s="1"/>
  <c r="DL18" i="3"/>
  <c r="AU30" i="3" s="1"/>
  <c r="DL40" i="3"/>
  <c r="AU72" i="3" s="1"/>
  <c r="DL10" i="3"/>
  <c r="AU14" i="3" s="1"/>
  <c r="DL19" i="3"/>
  <c r="AU31" i="3" s="1"/>
  <c r="DL12" i="3"/>
  <c r="AU16" i="3" s="1"/>
  <c r="DL32" i="3"/>
  <c r="AU56" i="3" s="1"/>
  <c r="DL14" i="3"/>
  <c r="AU22" i="3" s="1"/>
  <c r="DL11" i="3"/>
  <c r="AU15" i="3" s="1"/>
  <c r="DL15" i="3"/>
  <c r="AU23" i="3" s="1"/>
  <c r="DL39" i="3"/>
  <c r="AU71" i="3" s="1"/>
  <c r="DL42" i="3"/>
  <c r="AU78" i="3" s="1"/>
  <c r="DL16" i="3"/>
  <c r="AU24" i="3" s="1"/>
  <c r="DL33" i="3"/>
  <c r="AU57" i="3" s="1"/>
  <c r="DL50" i="3"/>
  <c r="AU94" i="3" s="1"/>
  <c r="DL21" i="3"/>
  <c r="AU33" i="3" s="1"/>
  <c r="DL9" i="3"/>
  <c r="AU9" i="3" s="1"/>
  <c r="DL8" i="3"/>
  <c r="AU8" i="3" s="1"/>
  <c r="DL13" i="3"/>
  <c r="AU17" i="3" s="1"/>
  <c r="DL46" i="3"/>
  <c r="AU86" i="3" s="1"/>
  <c r="DL30" i="3"/>
  <c r="AU54" i="3" s="1"/>
  <c r="DL24" i="3"/>
  <c r="AU40" i="3" s="1"/>
  <c r="DL27" i="3"/>
  <c r="AU47" i="3" s="1"/>
  <c r="DL49" i="3"/>
  <c r="AU89" i="3" s="1"/>
  <c r="DL22" i="3"/>
  <c r="AU38" i="3" s="1"/>
  <c r="DL37" i="3"/>
  <c r="AU65" i="3" s="1"/>
  <c r="DL29" i="3"/>
  <c r="AU49" i="3" s="1"/>
  <c r="DL44" i="3"/>
  <c r="AU80" i="3" s="1"/>
  <c r="DL52" i="3"/>
  <c r="AU96" i="3" s="1"/>
  <c r="DL23" i="3"/>
  <c r="AU39" i="3" s="1"/>
  <c r="DN6" i="3" a="1"/>
  <c r="DN6" i="3" s="1"/>
  <c r="DM6" i="3"/>
  <c r="DM47" i="3"/>
  <c r="DN47" i="3" a="1"/>
  <c r="DN47" i="3" s="1"/>
  <c r="DM38" i="3"/>
  <c r="DN38" i="3" a="1"/>
  <c r="DN38" i="3" s="1"/>
  <c r="DN25" i="3" a="1"/>
  <c r="DN25" i="3" s="1"/>
  <c r="DM25" i="3"/>
  <c r="DM17" i="3"/>
  <c r="DN17" i="3" a="1"/>
  <c r="DN17" i="3" s="1"/>
  <c r="DM34" i="3"/>
  <c r="DN34" i="3" a="1"/>
  <c r="DN34" i="3" s="1"/>
  <c r="DM28" i="3"/>
  <c r="DN28" i="3" a="1"/>
  <c r="DN28" i="3" s="1"/>
  <c r="DM35" i="3"/>
  <c r="DN35" i="3" a="1"/>
  <c r="DN35" i="3" s="1"/>
  <c r="DM26" i="3"/>
  <c r="DN26" i="3" a="1"/>
  <c r="DN26" i="3" s="1"/>
  <c r="DN7" i="3" a="1"/>
  <c r="DN7" i="3" s="1"/>
  <c r="DM7" i="3"/>
  <c r="DM51" i="3"/>
  <c r="DN51" i="3" a="1"/>
  <c r="DN51" i="3" s="1"/>
  <c r="DM20" i="3"/>
  <c r="DN20" i="3" a="1"/>
  <c r="DN20" i="3" s="1"/>
  <c r="DM19" i="3"/>
  <c r="DN19" i="3" a="1"/>
  <c r="DN19" i="3" s="1"/>
  <c r="DN36" i="3" a="1"/>
  <c r="DN36" i="3" s="1"/>
  <c r="DM36" i="3"/>
  <c r="DM41" i="3"/>
  <c r="DN41" i="3" a="1"/>
  <c r="DN41" i="3" s="1"/>
  <c r="DN48" i="3" a="1"/>
  <c r="DN48" i="3" s="1"/>
  <c r="DM48" i="3"/>
  <c r="DM18" i="3"/>
  <c r="DN18" i="3" a="1"/>
  <c r="DN18" i="3" s="1"/>
  <c r="DN40" i="3" a="1"/>
  <c r="DN40" i="3" s="1"/>
  <c r="DM40" i="3"/>
  <c r="DN10" i="3" a="1"/>
  <c r="DN10" i="3" s="1"/>
  <c r="DM10" i="3"/>
  <c r="DN12" i="3" a="1"/>
  <c r="DN12" i="3" s="1"/>
  <c r="DM12" i="3"/>
  <c r="DN14" i="3" a="1"/>
  <c r="DN14" i="3" s="1"/>
  <c r="DM14" i="3"/>
  <c r="DM11" i="3"/>
  <c r="DN11" i="3" a="1"/>
  <c r="DN11" i="3" s="1"/>
  <c r="DM33" i="3"/>
  <c r="DN33" i="3" a="1"/>
  <c r="DN33" i="3" s="1"/>
  <c r="DM50" i="3"/>
  <c r="DN50" i="3" a="1"/>
  <c r="DN50" i="3" s="1"/>
  <c r="DN21" i="3" a="1"/>
  <c r="DN21" i="3" s="1"/>
  <c r="DM21" i="3"/>
  <c r="DM39" i="3"/>
  <c r="DN39" i="3" a="1"/>
  <c r="DN39" i="3" s="1"/>
  <c r="DN42" i="3" a="1"/>
  <c r="DN42" i="3" s="1"/>
  <c r="DM42" i="3"/>
  <c r="DM15" i="3"/>
  <c r="DN15" i="3" a="1"/>
  <c r="DN15" i="3" s="1"/>
  <c r="DN9" i="3" a="1"/>
  <c r="DN9" i="3" s="1"/>
  <c r="DM9" i="3"/>
  <c r="DF7" i="3"/>
  <c r="DF6" i="3"/>
  <c r="DF8" i="3"/>
  <c r="DF9" i="3"/>
  <c r="DN16" i="3" a="1"/>
  <c r="DN16" i="3" s="1"/>
  <c r="DM16" i="3"/>
  <c r="DN46" i="3" a="1"/>
  <c r="DN46" i="3" s="1"/>
  <c r="DM46" i="3"/>
  <c r="DM30" i="3"/>
  <c r="DN30" i="3" a="1"/>
  <c r="DN30" i="3" s="1"/>
  <c r="DN31" i="3" a="1"/>
  <c r="DN31" i="3" s="1"/>
  <c r="DM31" i="3"/>
  <c r="DM27" i="3"/>
  <c r="DN27" i="3" a="1"/>
  <c r="DN27" i="3" s="1"/>
  <c r="DM49" i="3"/>
  <c r="DN49" i="3" a="1"/>
  <c r="DN49" i="3" s="1"/>
  <c r="DN22" i="3" a="1"/>
  <c r="DN22" i="3" s="1"/>
  <c r="DM22" i="3"/>
  <c r="DN37" i="3" a="1"/>
  <c r="DN37" i="3" s="1"/>
  <c r="DM37" i="3"/>
  <c r="DM29" i="3"/>
  <c r="DN29" i="3" a="1"/>
  <c r="DN29" i="3" s="1"/>
  <c r="DN43" i="3" a="1"/>
  <c r="DN43" i="3" s="1"/>
  <c r="DM43" i="3"/>
  <c r="DN8" i="3" a="1"/>
  <c r="DN8" i="3" s="1"/>
  <c r="DM8" i="3"/>
  <c r="DN24" i="3" a="1"/>
  <c r="DN24" i="3" s="1"/>
  <c r="DM24" i="3"/>
  <c r="DM53" i="3"/>
  <c r="DN53" i="3" a="1"/>
  <c r="DN53" i="3" s="1"/>
  <c r="DN44" i="3" a="1"/>
  <c r="DN44" i="3" s="1"/>
  <c r="DM44" i="3"/>
  <c r="DM52" i="3"/>
  <c r="DN52" i="3" a="1"/>
  <c r="DN52" i="3" s="1"/>
  <c r="DM23" i="3"/>
  <c r="DN23" i="3" a="1"/>
  <c r="DN23" i="3" s="1"/>
  <c r="DM45" i="3" l="1"/>
  <c r="DN45" i="3" a="1"/>
  <c r="DN45" i="3" s="1"/>
  <c r="AU13" i="3"/>
  <c r="AV12" i="3" s="1"/>
  <c r="AU93" i="3"/>
  <c r="AV92" i="3" s="1"/>
  <c r="AU45" i="3"/>
  <c r="AV44" i="3" s="1"/>
  <c r="DM32" i="3"/>
  <c r="AU29" i="3"/>
  <c r="AV28" i="3" s="1"/>
  <c r="DN32" i="3" a="1"/>
  <c r="DN32" i="3" s="1"/>
  <c r="AU37" i="3"/>
  <c r="AV36" i="3" s="1"/>
  <c r="AU77" i="3"/>
  <c r="AV76" i="3" s="1"/>
  <c r="AU61" i="3"/>
  <c r="AV60" i="3" s="1"/>
  <c r="AU69" i="3"/>
  <c r="AV68" i="3" s="1"/>
  <c r="DM13" i="3"/>
  <c r="AU53" i="3"/>
  <c r="AV52" i="3" s="1"/>
  <c r="DN13" i="3" a="1"/>
  <c r="DN13" i="3" s="1"/>
  <c r="AU85" i="3"/>
  <c r="AV84" i="3" s="1"/>
  <c r="AU21" i="3"/>
  <c r="AV20" i="3" s="1"/>
  <c r="AU5" i="3"/>
  <c r="AV4" i="3" s="1"/>
  <c r="DG26" i="3"/>
  <c r="DG49" i="3"/>
  <c r="DG30" i="3"/>
  <c r="DG9" i="3"/>
  <c r="DG52" i="3"/>
  <c r="DG51" i="3"/>
  <c r="DG18" i="3"/>
  <c r="DG41" i="3"/>
  <c r="DG29" i="3"/>
  <c r="DG39" i="3"/>
  <c r="DG27" i="3"/>
  <c r="DG47" i="3"/>
  <c r="DG8" i="3"/>
  <c r="DG12" i="3"/>
  <c r="DG17" i="3"/>
  <c r="DG42" i="3"/>
  <c r="DG43" i="3"/>
  <c r="DG50" i="3"/>
  <c r="DG45" i="3"/>
  <c r="DG22" i="3"/>
  <c r="DG16" i="3"/>
  <c r="DG44" i="3"/>
  <c r="DG36" i="3"/>
  <c r="DG6" i="3"/>
  <c r="DG7" i="3"/>
  <c r="DG19" i="3"/>
  <c r="DG35" i="3"/>
  <c r="DG38" i="3"/>
  <c r="DG25" i="3"/>
  <c r="DG20" i="3"/>
  <c r="DG40" i="3"/>
  <c r="DG13" i="3"/>
  <c r="DG23" i="3"/>
  <c r="DG46" i="3"/>
  <c r="DG21" i="3"/>
  <c r="DG11" i="3"/>
  <c r="DG37" i="3"/>
  <c r="DG33" i="3"/>
  <c r="DG24" i="3"/>
  <c r="DG53" i="3"/>
  <c r="DG15" i="3"/>
  <c r="DF37" i="3" l="1"/>
  <c r="DF11" i="3"/>
  <c r="DF21" i="3"/>
  <c r="DF46" i="3"/>
  <c r="DF14" i="3"/>
  <c r="DG14" i="3" s="1"/>
  <c r="DF23" i="3"/>
  <c r="DF13" i="3"/>
  <c r="DF40" i="3"/>
  <c r="DF20" i="3"/>
  <c r="DF44" i="3"/>
  <c r="DF28" i="3"/>
  <c r="DG28" i="3" s="1"/>
  <c r="DF33" i="3"/>
  <c r="DF25" i="3"/>
  <c r="DF38" i="3"/>
  <c r="DF35" i="3"/>
  <c r="DF19" i="3"/>
  <c r="DF45" i="3"/>
  <c r="DF39" i="3"/>
  <c r="DF36" i="3"/>
  <c r="DF16" i="3"/>
  <c r="DF31" i="3"/>
  <c r="DG31" i="3" s="1"/>
  <c r="DH31" i="3" s="1"/>
  <c r="BN31" i="3" s="1"/>
  <c r="DF22" i="3"/>
  <c r="DF27" i="3"/>
  <c r="DF50" i="3"/>
  <c r="DF43" i="3"/>
  <c r="DF42" i="3"/>
  <c r="DF17" i="3"/>
  <c r="DF47" i="3"/>
  <c r="DF29" i="3"/>
  <c r="DF53" i="3"/>
  <c r="DF12" i="3"/>
  <c r="DF15" i="3"/>
  <c r="DF41" i="3"/>
  <c r="DF18" i="3"/>
  <c r="DF51" i="3"/>
  <c r="DF34" i="3"/>
  <c r="DG34" i="3" s="1"/>
  <c r="DH34" i="3" s="1"/>
  <c r="BN34" i="3" s="1"/>
  <c r="DF52" i="3"/>
  <c r="DF10" i="3"/>
  <c r="DG10" i="3" s="1"/>
  <c r="DH53" i="3" s="1"/>
  <c r="BN53" i="3" s="1"/>
  <c r="DF32" i="3"/>
  <c r="DG32" i="3" s="1"/>
  <c r="DF30" i="3"/>
  <c r="DF49" i="3"/>
  <c r="DF26" i="3"/>
  <c r="DF48" i="3"/>
  <c r="DG48" i="3" s="1"/>
  <c r="DF24" i="3"/>
  <c r="DH33" i="3"/>
  <c r="BN33" i="3" s="1"/>
  <c r="DH20" i="3"/>
  <c r="BN20" i="3" s="1"/>
  <c r="DH22" i="3"/>
  <c r="BN22" i="3" s="1"/>
  <c r="DH39" i="3"/>
  <c r="BN39" i="3" s="1"/>
  <c r="DH45" i="3"/>
  <c r="BN45" i="3" s="1"/>
  <c r="DH29" i="3"/>
  <c r="BN29" i="3" s="1"/>
  <c r="DH25" i="3"/>
  <c r="BN25" i="3" s="1"/>
  <c r="DH41" i="3"/>
  <c r="BN41" i="3" s="1"/>
  <c r="DH38" i="3"/>
  <c r="BN38" i="3" s="1"/>
  <c r="DH50" i="3"/>
  <c r="BN50" i="3" s="1"/>
  <c r="DH18" i="3"/>
  <c r="BN18" i="3" s="1"/>
  <c r="DH35" i="3"/>
  <c r="BN35" i="3" s="1"/>
  <c r="DH43" i="3"/>
  <c r="BN43" i="3" s="1"/>
  <c r="DH51" i="3"/>
  <c r="BN51" i="3" s="1"/>
  <c r="DH19" i="3"/>
  <c r="BN19" i="3" s="1"/>
  <c r="DH42" i="3"/>
  <c r="BN42" i="3" s="1"/>
  <c r="DH52" i="3"/>
  <c r="BN52" i="3" s="1"/>
  <c r="DH7" i="3"/>
  <c r="BN7" i="3" s="1"/>
  <c r="DH17" i="3"/>
  <c r="BN17" i="3" s="1"/>
  <c r="DH9" i="3"/>
  <c r="BN9" i="3" s="1"/>
  <c r="DH21" i="3"/>
  <c r="BN21" i="3" s="1"/>
  <c r="DH6" i="3"/>
  <c r="BN6" i="3" s="1"/>
  <c r="DH12" i="3"/>
  <c r="BN12" i="3" s="1"/>
  <c r="DH10" i="3"/>
  <c r="BN10" i="3" s="1"/>
  <c r="DH37" i="3"/>
  <c r="BN37" i="3" s="1"/>
  <c r="DH36" i="3"/>
  <c r="BN36" i="3" s="1"/>
  <c r="DH8" i="3"/>
  <c r="BN8" i="3" s="1"/>
  <c r="DH30" i="3"/>
  <c r="BN30" i="3" s="1"/>
  <c r="DH14" i="3"/>
  <c r="BN14" i="3" s="1"/>
  <c r="DH23" i="3"/>
  <c r="BN23" i="3" s="1"/>
  <c r="DH44" i="3"/>
  <c r="BN44" i="3" s="1"/>
  <c r="DH47" i="3"/>
  <c r="BN47" i="3" s="1"/>
  <c r="DH49" i="3"/>
  <c r="BN49" i="3" s="1"/>
  <c r="DH46" i="3"/>
  <c r="BN46" i="3" s="1"/>
  <c r="DH13" i="3"/>
  <c r="BN13" i="3" s="1"/>
  <c r="DH32" i="3"/>
  <c r="BN32" i="3" s="1"/>
  <c r="DH28" i="3"/>
  <c r="BN28" i="3" s="1"/>
  <c r="DH26" i="3"/>
  <c r="BN26" i="3" s="1"/>
  <c r="DH11" i="3"/>
  <c r="BN11" i="3" s="1"/>
  <c r="DH40" i="3"/>
  <c r="BN40" i="3" s="1"/>
  <c r="DH16" i="3"/>
  <c r="BN16" i="3" s="1"/>
  <c r="DH27" i="3"/>
  <c r="BN27" i="3" s="1"/>
  <c r="DH48" i="3"/>
  <c r="BN48" i="3" s="1"/>
  <c r="DH24" i="3" l="1"/>
  <c r="BN24" i="3" s="1"/>
  <c r="DH15" i="3"/>
  <c r="BN15" i="3" s="1"/>
  <c r="AL31" i="3" s="1"/>
  <c r="M116" i="3" s="1"/>
  <c r="AA114" i="3" s="1"/>
  <c r="AL14" i="3"/>
  <c r="M113" i="3" s="1"/>
  <c r="AA113" i="3" s="1"/>
  <c r="AL15" i="3"/>
  <c r="N101" i="3" s="1"/>
  <c r="AF101" i="3" s="1"/>
  <c r="BG58" i="3"/>
  <c r="BI58" i="3"/>
  <c r="BI69" i="3"/>
  <c r="AL57" i="3"/>
  <c r="BG63" i="3"/>
  <c r="BI68" i="3"/>
  <c r="BD58" i="3"/>
  <c r="AL7" i="3"/>
  <c r="M101" i="3" s="1"/>
  <c r="AA101" i="3" s="1"/>
  <c r="BG60" i="3"/>
  <c r="AL72" i="3"/>
  <c r="AL17" i="3"/>
  <c r="BG64" i="3"/>
  <c r="BI64" i="3"/>
  <c r="AL56" i="3"/>
  <c r="AL24" i="3"/>
  <c r="AL23" i="3"/>
  <c r="N103" i="3" s="1"/>
  <c r="AF104" i="3" s="1"/>
  <c r="AL33" i="3"/>
  <c r="BI63" i="3"/>
  <c r="AL80" i="3"/>
  <c r="BD59" i="3"/>
  <c r="BH65" i="3"/>
  <c r="BH63" i="3"/>
  <c r="AL6" i="3"/>
  <c r="M107" i="3" s="1"/>
  <c r="AA107" i="3" s="1"/>
  <c r="AL9" i="3"/>
  <c r="BD66" i="3"/>
  <c r="AL81" i="3"/>
  <c r="BD64" i="3"/>
  <c r="BH59" i="3"/>
  <c r="BI59" i="3"/>
  <c r="BG66" i="3"/>
  <c r="AL79" i="3"/>
  <c r="N112" i="3" s="1"/>
  <c r="AF111" i="3" s="1"/>
  <c r="BH64" i="3"/>
  <c r="AL65" i="3"/>
  <c r="BH62" i="3"/>
  <c r="BG59" i="3"/>
  <c r="AL88" i="3"/>
  <c r="BD65" i="3"/>
  <c r="AL39" i="3"/>
  <c r="M106" i="3" s="1"/>
  <c r="AA105" i="3" s="1"/>
  <c r="BD61" i="3"/>
  <c r="BG68" i="3"/>
  <c r="BI67" i="3"/>
  <c r="AL97" i="3"/>
  <c r="BI65" i="3"/>
  <c r="BG62" i="3"/>
  <c r="AL41" i="3"/>
  <c r="AL22" i="3"/>
  <c r="M104" i="3" s="1"/>
  <c r="AA102" i="3" s="1"/>
  <c r="BH69" i="3"/>
  <c r="AL49" i="3"/>
  <c r="AL16" i="3"/>
  <c r="AL73" i="3"/>
  <c r="AL46" i="3"/>
  <c r="M103" i="3" s="1"/>
  <c r="AA104" i="3" s="1"/>
  <c r="AL48" i="3"/>
  <c r="BH58" i="3"/>
  <c r="BH66" i="3"/>
  <c r="AL8" i="3"/>
  <c r="BD69" i="3"/>
  <c r="AL96" i="3"/>
  <c r="AL54" i="3"/>
  <c r="M110" i="3" s="1"/>
  <c r="AA109" i="3" s="1"/>
  <c r="BD63" i="3"/>
  <c r="AL86" i="3"/>
  <c r="M115" i="3" s="1"/>
  <c r="AA116" i="3" s="1"/>
  <c r="BK59" i="3"/>
  <c r="BK69" i="3"/>
  <c r="BJ65" i="3"/>
  <c r="BK68" i="3"/>
  <c r="BK60" i="3"/>
  <c r="BJ66" i="3"/>
  <c r="BJ60" i="3"/>
  <c r="BL60" i="3" s="1"/>
  <c r="BJ62" i="3"/>
  <c r="BK58" i="3"/>
  <c r="BK66" i="3"/>
  <c r="BJ61" i="3"/>
  <c r="BK61" i="3"/>
  <c r="BK65" i="3"/>
  <c r="BK62" i="3"/>
  <c r="BK64" i="3"/>
  <c r="BJ68" i="3"/>
  <c r="BL68" i="3" s="1"/>
  <c r="BK63" i="3"/>
  <c r="BJ67" i="3"/>
  <c r="BJ69" i="3"/>
  <c r="BL69" i="3" s="1"/>
  <c r="BJ58" i="3"/>
  <c r="BL58" i="3" s="1"/>
  <c r="BJ59" i="3"/>
  <c r="BL59" i="3" s="1"/>
  <c r="BJ63" i="3"/>
  <c r="BL63" i="3" s="1"/>
  <c r="BJ64" i="3"/>
  <c r="BL64" i="3" s="1"/>
  <c r="BK67" i="3"/>
  <c r="C143" i="31" l="1"/>
  <c r="AA42" i="45"/>
  <c r="BH68" i="3"/>
  <c r="AL87" i="3"/>
  <c r="M111" i="3" s="1"/>
  <c r="AA112" i="3" s="1"/>
  <c r="BI66" i="3"/>
  <c r="AA33" i="45"/>
  <c r="C136" i="31"/>
  <c r="D107" i="3"/>
  <c r="BD67" i="3"/>
  <c r="C131" i="31"/>
  <c r="D102" i="3"/>
  <c r="AA27" i="45"/>
  <c r="B164" i="31"/>
  <c r="D101" i="3"/>
  <c r="AA9" i="45"/>
  <c r="C164" i="31"/>
  <c r="C130" i="31"/>
  <c r="AL71" i="3"/>
  <c r="N106" i="3" s="1"/>
  <c r="AF105" i="3" s="1"/>
  <c r="BG61" i="3"/>
  <c r="C156" i="31"/>
  <c r="AA19" i="45"/>
  <c r="BG65" i="3"/>
  <c r="BI61" i="3"/>
  <c r="AL70" i="3"/>
  <c r="M105" i="3" s="1"/>
  <c r="AA106" i="3" s="1"/>
  <c r="BI60" i="3"/>
  <c r="AL62" i="3"/>
  <c r="M112" i="3" s="1"/>
  <c r="AA111" i="3" s="1"/>
  <c r="AL95" i="3"/>
  <c r="N111" i="3" s="1"/>
  <c r="AF112" i="3" s="1"/>
  <c r="BI62" i="3"/>
  <c r="AL55" i="3"/>
  <c r="N116" i="3" s="1"/>
  <c r="AF114" i="3" s="1"/>
  <c r="BL61" i="3"/>
  <c r="AL38" i="3"/>
  <c r="M102" i="3" s="1"/>
  <c r="AA103" i="3" s="1"/>
  <c r="AL30" i="3"/>
  <c r="M109" i="3" s="1"/>
  <c r="AA110" i="3" s="1"/>
  <c r="AL89" i="3"/>
  <c r="AL78" i="3"/>
  <c r="M114" i="3" s="1"/>
  <c r="AA115" i="3" s="1"/>
  <c r="BG69" i="3"/>
  <c r="AL64" i="3"/>
  <c r="B167" i="31"/>
  <c r="C167" i="31"/>
  <c r="C133" i="31"/>
  <c r="AA12" i="45"/>
  <c r="BH67" i="3"/>
  <c r="AL32" i="3"/>
  <c r="AL94" i="3"/>
  <c r="M108" i="3" s="1"/>
  <c r="AA108" i="3" s="1"/>
  <c r="AL47" i="3"/>
  <c r="N104" i="3" s="1"/>
  <c r="AF102" i="3" s="1"/>
  <c r="B165" i="31" s="1"/>
  <c r="AL40" i="3"/>
  <c r="AL63" i="3"/>
  <c r="N114" i="3" s="1"/>
  <c r="AF115" i="3" s="1"/>
  <c r="C149" i="31"/>
  <c r="D104" i="3"/>
  <c r="AA13" i="45"/>
  <c r="D105" i="3"/>
  <c r="C134" i="31"/>
  <c r="AA30" i="45"/>
  <c r="C168" i="31"/>
  <c r="AL25" i="3"/>
  <c r="BD68" i="3"/>
  <c r="BH60" i="3"/>
  <c r="C146" i="31"/>
  <c r="AA10" i="45"/>
  <c r="D109" i="3"/>
  <c r="C138" i="31"/>
  <c r="AA24" i="45"/>
  <c r="BD62" i="3"/>
  <c r="BG67" i="3"/>
  <c r="BH61" i="3"/>
  <c r="BD60" i="3"/>
  <c r="D113" i="3"/>
  <c r="AA45" i="45"/>
  <c r="C142" i="31"/>
  <c r="D116" i="3"/>
  <c r="C145" i="31"/>
  <c r="AA48" i="45"/>
  <c r="AT86" i="3"/>
  <c r="V36" i="45" s="1"/>
  <c r="AQ86" i="3"/>
  <c r="AO86" i="3"/>
  <c r="AP86" i="3"/>
  <c r="T36" i="45"/>
  <c r="AN86" i="3"/>
  <c r="AK86" i="3" a="1"/>
  <c r="AK86" i="3" s="1"/>
  <c r="AM86" i="3"/>
  <c r="U36" i="45" s="1"/>
  <c r="AS86" i="3"/>
  <c r="AR86" i="3"/>
  <c r="W36" i="45" s="1"/>
  <c r="AR49" i="3"/>
  <c r="K47" i="45" s="1"/>
  <c r="AT49" i="3"/>
  <c r="J47" i="45" s="1"/>
  <c r="H47" i="45"/>
  <c r="AO49" i="3"/>
  <c r="AK49" i="3" a="1"/>
  <c r="AK49" i="3" s="1"/>
  <c r="AQ49" i="3"/>
  <c r="AN49" i="3"/>
  <c r="AM49" i="3"/>
  <c r="I47" i="45" s="1"/>
  <c r="AP49" i="3"/>
  <c r="AS49" i="3"/>
  <c r="C389" i="40"/>
  <c r="C333" i="40"/>
  <c r="H215" i="40"/>
  <c r="C446" i="40"/>
  <c r="C192" i="40"/>
  <c r="C481" i="40"/>
  <c r="H186" i="40"/>
  <c r="C426" i="40"/>
  <c r="H338" i="40"/>
  <c r="C414" i="40"/>
  <c r="C478" i="40"/>
  <c r="H349" i="40"/>
  <c r="G121" i="40"/>
  <c r="G36" i="40"/>
  <c r="G80" i="40"/>
  <c r="C411" i="40"/>
  <c r="J447" i="40"/>
  <c r="G10" i="40"/>
  <c r="H65" i="40"/>
  <c r="G118" i="40"/>
  <c r="C325" i="40"/>
  <c r="C204" i="40"/>
  <c r="H303" i="40"/>
  <c r="H404" i="40"/>
  <c r="H371" i="40"/>
  <c r="C429" i="40"/>
  <c r="C228" i="40"/>
  <c r="C142" i="40"/>
  <c r="G164" i="40"/>
  <c r="G42" i="40"/>
  <c r="C290" i="40"/>
  <c r="C274" i="40"/>
  <c r="G97" i="40"/>
  <c r="H185" i="40"/>
  <c r="G130" i="40"/>
  <c r="C356" i="40"/>
  <c r="C179" i="40"/>
  <c r="C479" i="40"/>
  <c r="G13" i="40"/>
  <c r="H213" i="40"/>
  <c r="C331" i="40"/>
  <c r="C357" i="40"/>
  <c r="C466" i="40"/>
  <c r="H395" i="40"/>
  <c r="C347" i="40"/>
  <c r="C314" i="40"/>
  <c r="C230" i="40"/>
  <c r="H171" i="40"/>
  <c r="C451" i="40"/>
  <c r="C207" i="40"/>
  <c r="G156" i="40"/>
  <c r="C106" i="40"/>
  <c r="H396" i="40"/>
  <c r="G136" i="40"/>
  <c r="G34" i="40"/>
  <c r="H52" i="40"/>
  <c r="C468" i="40"/>
  <c r="C199" i="40"/>
  <c r="J458" i="40"/>
  <c r="G8" i="40"/>
  <c r="C448" i="40"/>
  <c r="C330" i="40"/>
  <c r="G31" i="40"/>
  <c r="C430" i="40"/>
  <c r="H401" i="40"/>
  <c r="C402" i="40"/>
  <c r="C346" i="40"/>
  <c r="C218" i="40"/>
  <c r="C471" i="40"/>
  <c r="C250" i="40"/>
  <c r="C358" i="40"/>
  <c r="G5" i="40"/>
  <c r="C288" i="40"/>
  <c r="C116" i="40"/>
  <c r="H172" i="40"/>
  <c r="C88" i="40"/>
  <c r="C291" i="40"/>
  <c r="G43" i="40"/>
  <c r="H49" i="40"/>
  <c r="G77" i="40"/>
  <c r="C3" i="40"/>
  <c r="C176" i="40"/>
  <c r="G92" i="40"/>
  <c r="G153" i="40"/>
  <c r="G16" i="40"/>
  <c r="H212" i="40"/>
  <c r="C423" i="40"/>
  <c r="C227" i="40"/>
  <c r="C198" i="40"/>
  <c r="C335" i="40"/>
  <c r="C379" i="40"/>
  <c r="H315" i="40"/>
  <c r="G154" i="40"/>
  <c r="C206" i="40"/>
  <c r="G9" i="40"/>
  <c r="C378" i="40"/>
  <c r="C217" i="40"/>
  <c r="C248" i="40"/>
  <c r="C11" i="40"/>
  <c r="C236" i="40"/>
  <c r="C180" i="40"/>
  <c r="C449" i="40"/>
  <c r="C143" i="40"/>
  <c r="C233" i="40"/>
  <c r="G48" i="40"/>
  <c r="C86" i="40"/>
  <c r="C380" i="40"/>
  <c r="H214" i="40"/>
  <c r="G4" i="40"/>
  <c r="H374" i="40"/>
  <c r="C373" i="40"/>
  <c r="C450" i="40"/>
  <c r="G66" i="40"/>
  <c r="C241" i="40"/>
  <c r="C387" i="40"/>
  <c r="G70" i="40"/>
  <c r="C428" i="40"/>
  <c r="C459" i="40"/>
  <c r="C467" i="40"/>
  <c r="C310" i="40"/>
  <c r="C197" i="40"/>
  <c r="G163" i="40"/>
  <c r="C240" i="40"/>
  <c r="G134" i="40"/>
  <c r="C107" i="40"/>
  <c r="G299" i="40"/>
  <c r="G44" i="40"/>
  <c r="C367" i="40"/>
  <c r="C381" i="40"/>
  <c r="C391" i="40"/>
  <c r="C59" i="40"/>
  <c r="C284" i="40"/>
  <c r="C47" i="40"/>
  <c r="C266" i="40"/>
  <c r="C390" i="40"/>
  <c r="C255" i="40"/>
  <c r="G23" i="40"/>
  <c r="C287" i="40"/>
  <c r="G298" i="40"/>
  <c r="C82" i="40"/>
  <c r="C110" i="40"/>
  <c r="C355" i="40"/>
  <c r="G33" i="40"/>
  <c r="C491" i="40"/>
  <c r="G127" i="40"/>
  <c r="G296" i="40"/>
  <c r="C55" i="40"/>
  <c r="C165" i="40"/>
  <c r="C115" i="40"/>
  <c r="C320" i="40"/>
  <c r="C272" i="40"/>
  <c r="G25" i="40"/>
  <c r="C84" i="40"/>
  <c r="C87" i="40"/>
  <c r="C431" i="40"/>
  <c r="C489" i="40"/>
  <c r="C58" i="40"/>
  <c r="G69" i="40"/>
  <c r="C332" i="40"/>
  <c r="H405" i="40"/>
  <c r="C412" i="40"/>
  <c r="J247" i="40"/>
  <c r="C201" i="40"/>
  <c r="C219" i="40"/>
  <c r="H348" i="40"/>
  <c r="C368" i="40"/>
  <c r="C436" i="40"/>
  <c r="G129" i="40"/>
  <c r="G72" i="40"/>
  <c r="G152" i="40"/>
  <c r="C285" i="40"/>
  <c r="C131" i="40"/>
  <c r="H297" i="40"/>
  <c r="G45" i="40"/>
  <c r="H304" i="40"/>
  <c r="C350" i="40"/>
  <c r="C413" i="40"/>
  <c r="C324" i="40"/>
  <c r="C56" i="40"/>
  <c r="C181" i="40"/>
  <c r="H345" i="40"/>
  <c r="H339" i="40"/>
  <c r="C249" i="40"/>
  <c r="C469" i="40"/>
  <c r="G133" i="40"/>
  <c r="G26" i="40"/>
  <c r="G12" i="40"/>
  <c r="C113" i="40"/>
  <c r="G141" i="40"/>
  <c r="C388" i="40"/>
  <c r="C231" i="40"/>
  <c r="C128" i="40"/>
  <c r="H301" i="40"/>
  <c r="C263" i="40"/>
  <c r="C480" i="40"/>
  <c r="C496" i="40"/>
  <c r="G81" i="40"/>
  <c r="C334" i="40"/>
  <c r="C19" i="40"/>
  <c r="C376" i="40"/>
  <c r="C254" i="40"/>
  <c r="G22" i="40"/>
  <c r="C359" i="40"/>
  <c r="G15" i="40"/>
  <c r="C415" i="40"/>
  <c r="C261" i="40"/>
  <c r="C208" i="40"/>
  <c r="H337" i="40"/>
  <c r="G35" i="40"/>
  <c r="C225" i="40"/>
  <c r="C78" i="40"/>
  <c r="C235" i="40"/>
  <c r="C264" i="40"/>
  <c r="C437" i="40"/>
  <c r="C369" i="40"/>
  <c r="G151" i="40"/>
  <c r="C440" i="40"/>
  <c r="C111" i="40"/>
  <c r="G29" i="40"/>
  <c r="C403" i="40"/>
  <c r="C293" i="40"/>
  <c r="C226" i="40"/>
  <c r="G135" i="40"/>
  <c r="C229" i="40"/>
  <c r="C203" i="40"/>
  <c r="G105" i="40"/>
  <c r="H93" i="40"/>
  <c r="H312" i="40"/>
  <c r="H318" i="40"/>
  <c r="G99" i="40"/>
  <c r="C286" i="40"/>
  <c r="G95" i="40"/>
  <c r="C273" i="40"/>
  <c r="C322" i="40"/>
  <c r="C238" i="40"/>
  <c r="G98" i="40"/>
  <c r="H174" i="40"/>
  <c r="C360" i="40"/>
  <c r="C292" i="40"/>
  <c r="G20" i="40"/>
  <c r="C246" i="40"/>
  <c r="C146" i="40"/>
  <c r="C470" i="40"/>
  <c r="C239" i="40"/>
  <c r="C441" i="40"/>
  <c r="G67" i="40"/>
  <c r="G24" i="40"/>
  <c r="C178" i="40"/>
  <c r="H173" i="40"/>
  <c r="G18" i="40"/>
  <c r="C220" i="40"/>
  <c r="G53" i="40"/>
  <c r="C175" i="40"/>
  <c r="C283" i="40"/>
  <c r="C61" i="40"/>
  <c r="H187" i="40"/>
  <c r="G17" i="40"/>
  <c r="G41" i="40"/>
  <c r="G54" i="40"/>
  <c r="H184" i="40"/>
  <c r="G120" i="40"/>
  <c r="G71" i="40"/>
  <c r="C200" i="40"/>
  <c r="G145" i="40"/>
  <c r="G30" i="40"/>
  <c r="C89" i="40"/>
  <c r="G119" i="40"/>
  <c r="H182" i="40"/>
  <c r="G168" i="40"/>
  <c r="C190" i="40"/>
  <c r="G144" i="40"/>
  <c r="C251" i="40"/>
  <c r="C202" i="40"/>
  <c r="G155" i="40"/>
  <c r="H210" i="40"/>
  <c r="C438" i="40"/>
  <c r="C114" i="40"/>
  <c r="C386" i="40"/>
  <c r="H340" i="40"/>
  <c r="C439" i="40"/>
  <c r="G51" i="40"/>
  <c r="G7" i="40"/>
  <c r="G100" i="40"/>
  <c r="C271" i="40"/>
  <c r="H394" i="40"/>
  <c r="C265" i="40"/>
  <c r="C490" i="40"/>
  <c r="C311" i="40"/>
  <c r="G94" i="40"/>
  <c r="G166" i="40"/>
  <c r="C256" i="40"/>
  <c r="C189" i="40"/>
  <c r="G109" i="40"/>
  <c r="H90" i="40"/>
  <c r="C275" i="40"/>
  <c r="C262" i="40"/>
  <c r="C319" i="40"/>
  <c r="G28" i="40"/>
  <c r="G108" i="40"/>
  <c r="H393" i="40"/>
  <c r="C79" i="40"/>
  <c r="C424" i="40"/>
  <c r="C323" i="40"/>
  <c r="C317" i="40"/>
  <c r="C375" i="40"/>
  <c r="G2" i="40"/>
  <c r="C253" i="40"/>
  <c r="G64" i="40"/>
  <c r="C370" i="40"/>
  <c r="C167" i="40"/>
  <c r="C406" i="40"/>
  <c r="H313" i="40"/>
  <c r="G126" i="40"/>
  <c r="C425" i="40"/>
  <c r="H302" i="40"/>
  <c r="H169" i="40"/>
  <c r="C209" i="40"/>
  <c r="C276" i="40"/>
  <c r="C416" i="40"/>
  <c r="C191" i="40"/>
  <c r="H62" i="40"/>
  <c r="C234" i="40"/>
  <c r="C83" i="40"/>
  <c r="C488" i="40"/>
  <c r="G46" i="40"/>
  <c r="C60" i="40"/>
  <c r="H309" i="40"/>
  <c r="C460" i="40"/>
  <c r="C461" i="40"/>
  <c r="H294" i="40"/>
  <c r="D258" i="40"/>
  <c r="D88" i="40"/>
  <c r="D259" i="40"/>
  <c r="D313" i="40"/>
  <c r="D285" i="40"/>
  <c r="D368" i="40"/>
  <c r="D422" i="40"/>
  <c r="D279" i="40"/>
  <c r="D228" i="40"/>
  <c r="D102" i="40"/>
  <c r="D9" i="40"/>
  <c r="H326" i="40"/>
  <c r="D236" i="40"/>
  <c r="D418" i="40"/>
  <c r="D44" i="40"/>
  <c r="D195" i="40"/>
  <c r="D142" i="40"/>
  <c r="D87" i="40"/>
  <c r="D439" i="40"/>
  <c r="D80" i="40"/>
  <c r="D82" i="40"/>
  <c r="D244" i="40"/>
  <c r="D309" i="40"/>
  <c r="H211" i="40"/>
  <c r="D479" i="40"/>
  <c r="D493" i="40"/>
  <c r="H328" i="40"/>
  <c r="H376" i="40"/>
  <c r="D366" i="40"/>
  <c r="D405" i="40"/>
  <c r="D453" i="40"/>
  <c r="D461" i="40"/>
  <c r="D122" i="40"/>
  <c r="D59" i="40"/>
  <c r="D233" i="40"/>
  <c r="D420" i="40"/>
  <c r="D208" i="40"/>
  <c r="D22" i="40"/>
  <c r="D114" i="40"/>
  <c r="H400" i="40"/>
  <c r="D247" i="40"/>
  <c r="D213" i="40"/>
  <c r="H83" i="40"/>
  <c r="D19" i="40"/>
  <c r="D139" i="40"/>
  <c r="H12" i="40"/>
  <c r="D261" i="40"/>
  <c r="D206" i="40"/>
  <c r="D123" i="40"/>
  <c r="D335" i="40"/>
  <c r="H320" i="40"/>
  <c r="D171" i="40"/>
  <c r="H4" i="40"/>
  <c r="H67" i="40"/>
  <c r="D404" i="40"/>
  <c r="D43" i="40"/>
  <c r="D101" i="40"/>
  <c r="D266" i="40"/>
  <c r="D52" i="40"/>
  <c r="D424" i="40"/>
  <c r="D172" i="40"/>
  <c r="D459" i="40"/>
  <c r="D349" i="40"/>
  <c r="H307" i="40"/>
  <c r="D11" i="40"/>
  <c r="D390" i="40"/>
  <c r="D265" i="40"/>
  <c r="D454" i="40"/>
  <c r="D260" i="40"/>
  <c r="D27" i="40"/>
  <c r="D473" i="40"/>
  <c r="D421" i="40"/>
  <c r="D205" i="40"/>
  <c r="D306" i="40"/>
  <c r="D128" i="40"/>
  <c r="D196" i="40"/>
  <c r="D440" i="40"/>
  <c r="D8" i="40"/>
  <c r="D202" i="40"/>
  <c r="D281" i="40"/>
  <c r="D164" i="40"/>
  <c r="D93" i="40"/>
  <c r="D78" i="40"/>
  <c r="H375" i="40"/>
  <c r="D433" i="40"/>
  <c r="D160" i="40"/>
  <c r="H175" i="40"/>
  <c r="H350" i="40"/>
  <c r="D201" i="40"/>
  <c r="D225" i="40"/>
  <c r="D436" i="40"/>
  <c r="H403" i="40"/>
  <c r="D282" i="40"/>
  <c r="D81" i="40"/>
  <c r="D144" i="40"/>
  <c r="D286" i="40"/>
  <c r="D14" i="40"/>
  <c r="D145" i="40"/>
  <c r="D7" i="40"/>
  <c r="H292" i="40"/>
  <c r="D173" i="40"/>
  <c r="D363" i="40"/>
  <c r="D140" i="40"/>
  <c r="D224" i="40"/>
  <c r="D198" i="40"/>
  <c r="H55" i="40"/>
  <c r="D18" i="40"/>
  <c r="D318" i="40"/>
  <c r="D480" i="40"/>
  <c r="H183" i="40"/>
  <c r="D401" i="40"/>
  <c r="H311" i="40"/>
  <c r="D131" i="40"/>
  <c r="D398" i="40"/>
  <c r="D229" i="40"/>
  <c r="D223" i="40"/>
  <c r="H295" i="40"/>
  <c r="H290" i="40"/>
  <c r="D475" i="40"/>
  <c r="H298" i="40"/>
  <c r="D425" i="40"/>
  <c r="D234" i="40"/>
  <c r="D187" i="40"/>
  <c r="D426" i="40"/>
  <c r="D146" i="40"/>
  <c r="D76" i="40"/>
  <c r="D235" i="40"/>
  <c r="D158" i="40"/>
  <c r="D185" i="40"/>
  <c r="D89" i="40"/>
  <c r="D334" i="40"/>
  <c r="H66" i="40"/>
  <c r="D248" i="40"/>
  <c r="D481" i="40"/>
  <c r="D126" i="40"/>
  <c r="H432" i="40"/>
  <c r="H344" i="40"/>
  <c r="H384" i="40"/>
  <c r="D221" i="40"/>
  <c r="D166" i="40"/>
  <c r="D28" i="40"/>
  <c r="H319" i="40"/>
  <c r="D230" i="40"/>
  <c r="H289" i="40"/>
  <c r="D23" i="40"/>
  <c r="D264" i="40"/>
  <c r="H47" i="40"/>
  <c r="D361" i="40"/>
  <c r="D178" i="40"/>
  <c r="D249" i="40"/>
  <c r="D85" i="40"/>
  <c r="D86" i="40"/>
  <c r="H167" i="40"/>
  <c r="D124" i="40"/>
  <c r="D57" i="40"/>
  <c r="D474" i="40"/>
  <c r="D116" i="40"/>
  <c r="D207" i="40"/>
  <c r="H94" i="40"/>
  <c r="H402" i="40"/>
  <c r="D179" i="40"/>
  <c r="D215" i="40"/>
  <c r="H343" i="40"/>
  <c r="D348" i="40"/>
  <c r="H2" i="40"/>
  <c r="D21" i="40"/>
  <c r="D283" i="40"/>
  <c r="D104" i="40"/>
  <c r="D495" i="40"/>
  <c r="D250" i="40"/>
  <c r="D41" i="40"/>
  <c r="D262" i="40"/>
  <c r="D161" i="40"/>
  <c r="D492" i="40"/>
  <c r="D79" i="40"/>
  <c r="D297" i="40"/>
  <c r="D369" i="40"/>
  <c r="D327" i="40"/>
  <c r="H406" i="40"/>
  <c r="D331" i="40"/>
  <c r="D438" i="40"/>
  <c r="D181" i="40"/>
  <c r="D105" i="40"/>
  <c r="D138" i="40"/>
  <c r="D330" i="40"/>
  <c r="D478" i="40"/>
  <c r="D383" i="40"/>
  <c r="D115" i="40"/>
  <c r="D58" i="40"/>
  <c r="H53" i="40"/>
  <c r="D364" i="40"/>
  <c r="D42" i="40"/>
  <c r="D245" i="40"/>
  <c r="H296" i="40"/>
  <c r="D162" i="40"/>
  <c r="D40" i="40"/>
  <c r="H399" i="40"/>
  <c r="D441" i="40"/>
  <c r="H293" i="40"/>
  <c r="H435" i="40"/>
  <c r="H287" i="40"/>
  <c r="D263" i="40"/>
  <c r="H168" i="40"/>
  <c r="H346" i="40"/>
  <c r="D460" i="40"/>
  <c r="D243" i="40"/>
  <c r="D180" i="40"/>
  <c r="D46" i="40"/>
  <c r="H385" i="40"/>
  <c r="D74" i="40"/>
  <c r="D65" i="40"/>
  <c r="H317" i="40"/>
  <c r="H64" i="40"/>
  <c r="D386" i="40"/>
  <c r="D157" i="40"/>
  <c r="H382" i="40"/>
  <c r="D291" i="40"/>
  <c r="D24" i="40"/>
  <c r="D200" i="40"/>
  <c r="H305" i="40"/>
  <c r="D227" i="40"/>
  <c r="D333" i="40"/>
  <c r="H316" i="40"/>
  <c r="D10" i="40"/>
  <c r="H347" i="40"/>
  <c r="D391" i="40"/>
  <c r="D73" i="40"/>
  <c r="D186" i="40"/>
  <c r="H434" i="40"/>
  <c r="D113" i="40"/>
  <c r="D374" i="40"/>
  <c r="D107" i="40"/>
  <c r="H54" i="40"/>
  <c r="D312" i="40"/>
  <c r="D103" i="40"/>
  <c r="D45" i="40"/>
  <c r="D37" i="40"/>
  <c r="D452" i="40"/>
  <c r="D251" i="40"/>
  <c r="D370" i="40"/>
  <c r="D110" i="40"/>
  <c r="D75" i="40"/>
  <c r="D477" i="40"/>
  <c r="D389" i="40"/>
  <c r="H299" i="40"/>
  <c r="H329" i="40"/>
  <c r="D246" i="40"/>
  <c r="H95" i="40"/>
  <c r="D209" i="40"/>
  <c r="D15" i="40"/>
  <c r="D184" i="40"/>
  <c r="H373" i="40"/>
  <c r="D38" i="40"/>
  <c r="D197" i="40"/>
  <c r="D60" i="40"/>
  <c r="D387" i="40"/>
  <c r="D362" i="40"/>
  <c r="D423" i="40"/>
  <c r="D31" i="40"/>
  <c r="D277" i="40"/>
  <c r="D472" i="40"/>
  <c r="H203" i="40"/>
  <c r="D112" i="40"/>
  <c r="D345" i="40"/>
  <c r="H308" i="40"/>
  <c r="D342" i="40"/>
  <c r="H170" i="40"/>
  <c r="D222" i="40"/>
  <c r="D199" i="40"/>
  <c r="D77" i="40"/>
  <c r="D476" i="40"/>
  <c r="D226" i="40"/>
  <c r="D177" i="40"/>
  <c r="D365" i="40"/>
  <c r="D214" i="40"/>
  <c r="D419" i="40"/>
  <c r="D242" i="40"/>
  <c r="D127" i="40"/>
  <c r="D193" i="40"/>
  <c r="D29" i="40"/>
  <c r="D332" i="40"/>
  <c r="D30" i="40"/>
  <c r="D25" i="40"/>
  <c r="D280" i="40"/>
  <c r="H372" i="40"/>
  <c r="D457" i="40"/>
  <c r="D458" i="40"/>
  <c r="D61" i="40"/>
  <c r="D278" i="40"/>
  <c r="H91" i="40"/>
  <c r="H48" i="40"/>
  <c r="D194" i="40"/>
  <c r="D3" i="40"/>
  <c r="D129" i="40"/>
  <c r="D417" i="40"/>
  <c r="D6" i="40"/>
  <c r="D494" i="40"/>
  <c r="H314" i="40"/>
  <c r="H51" i="40"/>
  <c r="D137" i="40"/>
  <c r="D143" i="40"/>
  <c r="H50" i="40"/>
  <c r="H397" i="40"/>
  <c r="D159" i="40"/>
  <c r="D39" i="40"/>
  <c r="D456" i="40"/>
  <c r="D174" i="40"/>
  <c r="H63" i="40"/>
  <c r="D109" i="40"/>
  <c r="D108" i="40"/>
  <c r="D125" i="40"/>
  <c r="D212" i="40"/>
  <c r="D141" i="40"/>
  <c r="D437" i="40"/>
  <c r="D496" i="40"/>
  <c r="H341" i="40"/>
  <c r="D284" i="40"/>
  <c r="D16" i="40"/>
  <c r="D106" i="40"/>
  <c r="D257" i="40"/>
  <c r="H92" i="40"/>
  <c r="D17" i="40"/>
  <c r="D455" i="40"/>
  <c r="D163" i="40"/>
  <c r="D367" i="40"/>
  <c r="D130" i="40"/>
  <c r="H310" i="40"/>
  <c r="D232" i="40"/>
  <c r="D388" i="40"/>
  <c r="D165" i="40"/>
  <c r="BE64" i="3"/>
  <c r="BR64" i="3" s="1"/>
  <c r="BF64" i="3"/>
  <c r="G490" i="40"/>
  <c r="G202" i="40"/>
  <c r="G362" i="40"/>
  <c r="G321" i="40"/>
  <c r="G304" i="40"/>
  <c r="G322" i="40"/>
  <c r="G417" i="40"/>
  <c r="G374" i="40"/>
  <c r="G412" i="40"/>
  <c r="G236" i="40"/>
  <c r="G200" i="40"/>
  <c r="G311" i="40"/>
  <c r="F295" i="40"/>
  <c r="G171" i="40"/>
  <c r="G260" i="40"/>
  <c r="G251" i="40"/>
  <c r="F297" i="40"/>
  <c r="G177" i="40"/>
  <c r="G195" i="40"/>
  <c r="G253" i="40"/>
  <c r="G268" i="40"/>
  <c r="G275" i="40"/>
  <c r="G201" i="40"/>
  <c r="G186" i="40"/>
  <c r="G456" i="40"/>
  <c r="G332" i="40"/>
  <c r="G209" i="40"/>
  <c r="G375" i="40"/>
  <c r="G191" i="40"/>
  <c r="G176" i="40"/>
  <c r="G215" i="40"/>
  <c r="G174" i="40"/>
  <c r="G308" i="40"/>
  <c r="G434" i="40"/>
  <c r="G384" i="40"/>
  <c r="G223" i="40"/>
  <c r="G213" i="40"/>
  <c r="G250" i="40"/>
  <c r="G483" i="40"/>
  <c r="G440" i="40"/>
  <c r="G197" i="40"/>
  <c r="G240" i="40"/>
  <c r="G494" i="40"/>
  <c r="G193" i="40"/>
  <c r="G224" i="40"/>
  <c r="G196" i="40"/>
  <c r="G210" i="40"/>
  <c r="G468" i="40"/>
  <c r="G451" i="40"/>
  <c r="G205" i="40"/>
  <c r="G429" i="40"/>
  <c r="G179" i="40"/>
  <c r="G230" i="40"/>
  <c r="G448" i="40"/>
  <c r="G399" i="40"/>
  <c r="G368" i="40"/>
  <c r="G272" i="40"/>
  <c r="G221" i="40"/>
  <c r="F336" i="40"/>
  <c r="G378" i="40"/>
  <c r="G203" i="40"/>
  <c r="G292" i="40"/>
  <c r="G474" i="40"/>
  <c r="G446" i="40"/>
  <c r="F298" i="40"/>
  <c r="G189" i="40"/>
  <c r="G270" i="40"/>
  <c r="G190" i="40"/>
  <c r="G422" i="40"/>
  <c r="G227" i="40"/>
  <c r="G226" i="40"/>
  <c r="G450" i="40"/>
  <c r="G396" i="40"/>
  <c r="G225" i="40"/>
  <c r="G279" i="40"/>
  <c r="F342" i="40"/>
  <c r="G453" i="40"/>
  <c r="G444" i="40"/>
  <c r="G460" i="40"/>
  <c r="G445" i="40"/>
  <c r="G347" i="40"/>
  <c r="G353" i="40"/>
  <c r="G316" i="40"/>
  <c r="G175" i="40"/>
  <c r="G449" i="40"/>
  <c r="G339" i="40"/>
  <c r="G350" i="40"/>
  <c r="G233" i="40"/>
  <c r="G334" i="40"/>
  <c r="G340" i="40"/>
  <c r="G476" i="40"/>
  <c r="G188" i="40"/>
  <c r="G447" i="40"/>
  <c r="G228" i="40"/>
  <c r="G206" i="40"/>
  <c r="G464" i="40"/>
  <c r="G391" i="40"/>
  <c r="F294" i="40"/>
  <c r="G360" i="40"/>
  <c r="G381" i="40"/>
  <c r="G327" i="40"/>
  <c r="G394" i="40"/>
  <c r="G214" i="40"/>
  <c r="G369" i="40"/>
  <c r="F306" i="40"/>
  <c r="G348" i="40"/>
  <c r="G386" i="40"/>
  <c r="G457" i="40"/>
  <c r="G389" i="40"/>
  <c r="G173" i="40"/>
  <c r="G495" i="40"/>
  <c r="F296" i="40"/>
  <c r="G395" i="40"/>
  <c r="G187" i="40"/>
  <c r="G492" i="40"/>
  <c r="G377" i="40"/>
  <c r="G180" i="40"/>
  <c r="G418" i="40"/>
  <c r="G267" i="40"/>
  <c r="G382" i="40"/>
  <c r="G365" i="40"/>
  <c r="G426" i="40"/>
  <c r="F291" i="40"/>
  <c r="G482" i="40"/>
  <c r="G252" i="40"/>
  <c r="G341" i="40"/>
  <c r="G247" i="40"/>
  <c r="G442" i="40"/>
  <c r="G458" i="40"/>
  <c r="G424" i="40"/>
  <c r="G355" i="40"/>
  <c r="G484" i="40"/>
  <c r="G438" i="40"/>
  <c r="G194" i="40"/>
  <c r="G263" i="40"/>
  <c r="F398" i="40"/>
  <c r="G246" i="40"/>
  <c r="G271" i="40"/>
  <c r="G345" i="40"/>
  <c r="G320" i="40"/>
  <c r="G269" i="40"/>
  <c r="G337" i="40"/>
  <c r="G169" i="40"/>
  <c r="G486" i="40"/>
  <c r="G238" i="40"/>
  <c r="G217" i="40"/>
  <c r="G352" i="40"/>
  <c r="G376" i="40"/>
  <c r="G310" i="40"/>
  <c r="G465" i="40"/>
  <c r="F287" i="40"/>
  <c r="G283" i="40"/>
  <c r="G182" i="40"/>
  <c r="G470" i="40"/>
  <c r="G220" i="40"/>
  <c r="G280" i="40"/>
  <c r="F168" i="40"/>
  <c r="G222" i="40"/>
  <c r="G328" i="40"/>
  <c r="G239" i="40"/>
  <c r="G255" i="40"/>
  <c r="G278" i="40"/>
  <c r="G427" i="40"/>
  <c r="G437" i="40"/>
  <c r="G277" i="40"/>
  <c r="G192" i="40"/>
  <c r="G455" i="40"/>
  <c r="G178" i="40"/>
  <c r="G331" i="40"/>
  <c r="G329" i="40"/>
  <c r="G489" i="40"/>
  <c r="G358" i="40"/>
  <c r="G454" i="40"/>
  <c r="G414" i="40"/>
  <c r="G204" i="40"/>
  <c r="G293" i="40"/>
  <c r="G314" i="40"/>
  <c r="G363" i="40"/>
  <c r="G441" i="40"/>
  <c r="G282" i="40"/>
  <c r="G231" i="40"/>
  <c r="G258" i="40"/>
  <c r="G431" i="40"/>
  <c r="G357" i="40"/>
  <c r="G401" i="40"/>
  <c r="G430" i="40"/>
  <c r="G404" i="40"/>
  <c r="G216" i="40"/>
  <c r="G305" i="40"/>
  <c r="G380" i="40"/>
  <c r="G385" i="40"/>
  <c r="G436" i="40"/>
  <c r="G433" i="40"/>
  <c r="G493" i="40"/>
  <c r="G356" i="40"/>
  <c r="G471" i="40"/>
  <c r="G323" i="40"/>
  <c r="G397" i="40"/>
  <c r="G403" i="40"/>
  <c r="G343" i="40"/>
  <c r="G420" i="40"/>
  <c r="G388" i="40"/>
  <c r="G408" i="40"/>
  <c r="G256" i="40"/>
  <c r="G432" i="40"/>
  <c r="G307" i="40"/>
  <c r="G248" i="40"/>
  <c r="G461" i="40"/>
  <c r="G318" i="40"/>
  <c r="F299" i="40"/>
  <c r="G276" i="40"/>
  <c r="G273" i="40"/>
  <c r="G313" i="40"/>
  <c r="G477" i="40"/>
  <c r="G172" i="40"/>
  <c r="G379" i="40"/>
  <c r="G212" i="40"/>
  <c r="G241" i="40"/>
  <c r="G481" i="40"/>
  <c r="G366" i="40"/>
  <c r="G243" i="40"/>
  <c r="G469" i="40"/>
  <c r="G425" i="40"/>
  <c r="G325" i="40"/>
  <c r="G326" i="40"/>
  <c r="G242" i="40"/>
  <c r="G371" i="40"/>
  <c r="G259" i="40"/>
  <c r="G364" i="40"/>
  <c r="G359" i="40"/>
  <c r="G467" i="40"/>
  <c r="G232" i="40"/>
  <c r="G496" i="40"/>
  <c r="G254" i="40"/>
  <c r="G372" i="40"/>
  <c r="G185" i="40"/>
  <c r="G487" i="40"/>
  <c r="G413" i="40"/>
  <c r="G333" i="40"/>
  <c r="G402" i="40"/>
  <c r="G245" i="40"/>
  <c r="G349" i="40"/>
  <c r="G237" i="40"/>
  <c r="G234" i="40"/>
  <c r="G317" i="40"/>
  <c r="G400" i="40"/>
  <c r="F300" i="40"/>
  <c r="G170" i="40"/>
  <c r="G367" i="40"/>
  <c r="G459" i="40"/>
  <c r="G207" i="40"/>
  <c r="G324" i="40"/>
  <c r="G302" i="40"/>
  <c r="G301" i="40"/>
  <c r="G472" i="40"/>
  <c r="G274" i="40"/>
  <c r="G198" i="40"/>
  <c r="G262" i="40"/>
  <c r="G390" i="40"/>
  <c r="G443" i="40"/>
  <c r="F392" i="40"/>
  <c r="G419" i="40"/>
  <c r="G415" i="40"/>
  <c r="G416" i="40"/>
  <c r="G478" i="40"/>
  <c r="G261" i="40"/>
  <c r="G181" i="40"/>
  <c r="G257" i="40"/>
  <c r="G354" i="40"/>
  <c r="G312" i="40"/>
  <c r="G249" i="40"/>
  <c r="G405" i="40"/>
  <c r="G370" i="40"/>
  <c r="G491" i="40"/>
  <c r="G488" i="40"/>
  <c r="G407" i="40"/>
  <c r="G284" i="40"/>
  <c r="G466" i="40"/>
  <c r="G428" i="40"/>
  <c r="G361" i="40"/>
  <c r="G235" i="40"/>
  <c r="G373" i="40"/>
  <c r="G281" i="40"/>
  <c r="G338" i="40"/>
  <c r="G452" i="40"/>
  <c r="G462" i="40"/>
  <c r="G383" i="40"/>
  <c r="G406" i="40"/>
  <c r="G219" i="40"/>
  <c r="G479" i="40"/>
  <c r="G387" i="40"/>
  <c r="G218" i="40"/>
  <c r="G286" i="40"/>
  <c r="G335" i="40"/>
  <c r="G473" i="40"/>
  <c r="G289" i="40"/>
  <c r="G183" i="40"/>
  <c r="G393" i="40"/>
  <c r="G411" i="40"/>
  <c r="G265" i="40"/>
  <c r="G285" i="40"/>
  <c r="G346" i="40"/>
  <c r="G315" i="40"/>
  <c r="G330" i="40"/>
  <c r="G439" i="40"/>
  <c r="G423" i="40"/>
  <c r="G309" i="40"/>
  <c r="F288" i="40"/>
  <c r="G319" i="40"/>
  <c r="G344" i="40"/>
  <c r="G199" i="40"/>
  <c r="G435" i="40"/>
  <c r="G485" i="40"/>
  <c r="G480" i="40"/>
  <c r="G475" i="40"/>
  <c r="G351" i="40"/>
  <c r="G463" i="40"/>
  <c r="G184" i="40"/>
  <c r="G421" i="40"/>
  <c r="G229" i="40"/>
  <c r="G266" i="40"/>
  <c r="G167" i="40"/>
  <c r="G264" i="40"/>
  <c r="G303" i="40"/>
  <c r="G409" i="40"/>
  <c r="G208" i="40"/>
  <c r="G290" i="40"/>
  <c r="G410" i="40"/>
  <c r="G244" i="40"/>
  <c r="G211" i="40"/>
  <c r="AM57" i="3"/>
  <c r="U7" i="45" s="1"/>
  <c r="AT57" i="3"/>
  <c r="V7" i="45" s="1"/>
  <c r="AS57" i="3"/>
  <c r="AR57" i="3"/>
  <c r="W7" i="45" s="1"/>
  <c r="AO57" i="3"/>
  <c r="AK57" i="3" a="1"/>
  <c r="AK57" i="3" s="1"/>
  <c r="T7" i="45"/>
  <c r="AQ57" i="3"/>
  <c r="AN57" i="3"/>
  <c r="AP57" i="3"/>
  <c r="H331" i="40"/>
  <c r="H486" i="40"/>
  <c r="H494" i="40"/>
  <c r="E238" i="40"/>
  <c r="H23" i="40"/>
  <c r="H325" i="40"/>
  <c r="H364" i="40"/>
  <c r="E271" i="40"/>
  <c r="H483" i="40"/>
  <c r="H100" i="40"/>
  <c r="H356" i="40"/>
  <c r="H165" i="40"/>
  <c r="H119" i="40"/>
  <c r="H353" i="40"/>
  <c r="H456" i="40"/>
  <c r="H351" i="40"/>
  <c r="H9" i="40"/>
  <c r="F292" i="40"/>
  <c r="H86" i="40"/>
  <c r="H121" i="40"/>
  <c r="F307" i="40"/>
  <c r="H69" i="40"/>
  <c r="H445" i="40"/>
  <c r="H76" i="40"/>
  <c r="H97" i="40"/>
  <c r="H412" i="40"/>
  <c r="H270" i="40"/>
  <c r="H218" i="40"/>
  <c r="H495" i="40"/>
  <c r="E283" i="40"/>
  <c r="H442" i="40"/>
  <c r="H416" i="40"/>
  <c r="H73" i="40"/>
  <c r="H444" i="40"/>
  <c r="H163" i="40"/>
  <c r="H354" i="40"/>
  <c r="H88" i="40"/>
  <c r="F167" i="40"/>
  <c r="H126" i="40"/>
  <c r="H229" i="40"/>
  <c r="H419" i="40"/>
  <c r="H34" i="40"/>
  <c r="H359" i="40"/>
  <c r="H117" i="40"/>
  <c r="H424" i="40"/>
  <c r="H281" i="40"/>
  <c r="F172" i="40"/>
  <c r="E274" i="40"/>
  <c r="E272" i="40"/>
  <c r="H131" i="40"/>
  <c r="H7" i="40"/>
  <c r="H190" i="40"/>
  <c r="H108" i="40"/>
  <c r="F308" i="40"/>
  <c r="H104" i="40"/>
  <c r="H37" i="40"/>
  <c r="H288" i="40"/>
  <c r="H447" i="40"/>
  <c r="H158" i="40"/>
  <c r="F313" i="40"/>
  <c r="H451" i="40"/>
  <c r="H443" i="40"/>
  <c r="H101" i="40"/>
  <c r="H89" i="40"/>
  <c r="H426" i="40"/>
  <c r="H484" i="40"/>
  <c r="H8" i="40"/>
  <c r="H487" i="40"/>
  <c r="H324" i="40"/>
  <c r="H248" i="40"/>
  <c r="H103" i="40"/>
  <c r="H189" i="40"/>
  <c r="D488" i="40"/>
  <c r="F303" i="40"/>
  <c r="F304" i="40"/>
  <c r="H17" i="40"/>
  <c r="H129" i="40"/>
  <c r="F174" i="40"/>
  <c r="H153" i="40"/>
  <c r="E240" i="40"/>
  <c r="H380" i="40"/>
  <c r="H489" i="40"/>
  <c r="E241" i="40"/>
  <c r="H226" i="40"/>
  <c r="H154" i="40"/>
  <c r="H410" i="40"/>
  <c r="H453" i="40"/>
  <c r="H56" i="40"/>
  <c r="H79" i="40"/>
  <c r="H102" i="40"/>
  <c r="H16" i="40"/>
  <c r="H422" i="40"/>
  <c r="H421" i="40"/>
  <c r="H323" i="40"/>
  <c r="H390" i="40"/>
  <c r="D446" i="40"/>
  <c r="H454" i="40"/>
  <c r="H38" i="40"/>
  <c r="H413" i="40"/>
  <c r="H448" i="40"/>
  <c r="H284" i="40"/>
  <c r="H46" i="40"/>
  <c r="H206" i="40"/>
  <c r="H161" i="40"/>
  <c r="F314" i="40"/>
  <c r="H87" i="40"/>
  <c r="D239" i="40"/>
  <c r="H81" i="40"/>
  <c r="H5" i="40"/>
  <c r="H411" i="40"/>
  <c r="H352" i="40"/>
  <c r="H268" i="40"/>
  <c r="H367" i="40"/>
  <c r="H278" i="40"/>
  <c r="H24" i="40"/>
  <c r="H383" i="40"/>
  <c r="H61" i="40"/>
  <c r="H223" i="40"/>
  <c r="F312" i="40"/>
  <c r="H285" i="40"/>
  <c r="H160" i="40"/>
  <c r="F305" i="40"/>
  <c r="H217" i="40"/>
  <c r="H277" i="40"/>
  <c r="F384" i="40"/>
  <c r="H247" i="40"/>
  <c r="H109" i="40"/>
  <c r="H207" i="40"/>
  <c r="H70" i="40"/>
  <c r="H322" i="40"/>
  <c r="F170" i="40"/>
  <c r="H152" i="40"/>
  <c r="H15" i="40"/>
  <c r="H78" i="40"/>
  <c r="H35" i="40"/>
  <c r="H291" i="40"/>
  <c r="H42" i="40"/>
  <c r="F385" i="40"/>
  <c r="H202" i="40"/>
  <c r="H423" i="40"/>
  <c r="H41" i="40"/>
  <c r="H197" i="40"/>
  <c r="H334" i="40"/>
  <c r="H379" i="40"/>
  <c r="H68" i="40"/>
  <c r="F53" i="40"/>
  <c r="H177" i="40"/>
  <c r="H251" i="40"/>
  <c r="H13" i="40"/>
  <c r="F310" i="40"/>
  <c r="H11" i="40"/>
  <c r="H221" i="40"/>
  <c r="H409" i="40"/>
  <c r="H417" i="40"/>
  <c r="H39" i="40"/>
  <c r="H408" i="40"/>
  <c r="H193" i="40"/>
  <c r="H407" i="40"/>
  <c r="D449" i="40"/>
  <c r="H365" i="40"/>
  <c r="H358" i="40"/>
  <c r="H420" i="40"/>
  <c r="H96" i="40"/>
  <c r="H458" i="40"/>
  <c r="H493" i="40"/>
  <c r="H162" i="40"/>
  <c r="H227" i="40"/>
  <c r="H282" i="40"/>
  <c r="H21" i="40"/>
  <c r="H125" i="40"/>
  <c r="H491" i="40"/>
  <c r="H72" i="40"/>
  <c r="E246" i="40"/>
  <c r="F301" i="40"/>
  <c r="H105" i="40"/>
  <c r="H457" i="40"/>
  <c r="H176" i="40"/>
  <c r="H150" i="40"/>
  <c r="H418" i="40"/>
  <c r="H269" i="40"/>
  <c r="H179" i="40"/>
  <c r="H180" i="40"/>
  <c r="H194" i="40"/>
  <c r="H273" i="40"/>
  <c r="H25" i="40"/>
  <c r="H164" i="40"/>
  <c r="H333" i="40"/>
  <c r="H496" i="40"/>
  <c r="C328" i="40"/>
  <c r="H198" i="40"/>
  <c r="H14" i="40"/>
  <c r="H490" i="40"/>
  <c r="F2" i="40"/>
  <c r="H370" i="40"/>
  <c r="H40" i="40"/>
  <c r="H378" i="40"/>
  <c r="H59" i="40"/>
  <c r="H230" i="40"/>
  <c r="H128" i="40"/>
  <c r="H224" i="40"/>
  <c r="H118" i="40"/>
  <c r="C326" i="40"/>
  <c r="H181" i="40"/>
  <c r="F173" i="40"/>
  <c r="H33" i="40"/>
  <c r="F50" i="40"/>
  <c r="H300" i="40"/>
  <c r="H110" i="40"/>
  <c r="E250" i="40"/>
  <c r="H127" i="40"/>
  <c r="H414" i="40"/>
  <c r="H286" i="40"/>
  <c r="H276" i="40"/>
  <c r="H391" i="40"/>
  <c r="H43" i="40"/>
  <c r="H461" i="40"/>
  <c r="H77" i="40"/>
  <c r="H381" i="40"/>
  <c r="H204" i="40"/>
  <c r="H106" i="40"/>
  <c r="F54" i="40"/>
  <c r="H242" i="40"/>
  <c r="H361" i="40"/>
  <c r="H205" i="40"/>
  <c r="H362" i="40"/>
  <c r="H389" i="40"/>
  <c r="H243" i="40"/>
  <c r="F293" i="40"/>
  <c r="F171" i="40"/>
  <c r="H36" i="40"/>
  <c r="H306" i="40"/>
  <c r="H156" i="40"/>
  <c r="H485" i="40"/>
  <c r="H196" i="40"/>
  <c r="H58" i="40"/>
  <c r="H151" i="40"/>
  <c r="H452" i="40"/>
  <c r="H130" i="40"/>
  <c r="H201" i="40"/>
  <c r="F289" i="40"/>
  <c r="F311" i="40"/>
  <c r="H84" i="40"/>
  <c r="H222" i="40"/>
  <c r="H387" i="40"/>
  <c r="H209" i="40"/>
  <c r="C329" i="40"/>
  <c r="H32" i="40"/>
  <c r="H22" i="40"/>
  <c r="H386" i="40"/>
  <c r="H123" i="40"/>
  <c r="H279" i="40"/>
  <c r="H388" i="40"/>
  <c r="H321" i="40"/>
  <c r="H244" i="40"/>
  <c r="H45" i="40"/>
  <c r="H208" i="40"/>
  <c r="H20" i="40"/>
  <c r="H149" i="40"/>
  <c r="H191" i="40"/>
  <c r="H107" i="40"/>
  <c r="H425" i="40"/>
  <c r="H60" i="40"/>
  <c r="H120" i="40"/>
  <c r="H330" i="40"/>
  <c r="H482" i="40"/>
  <c r="H415" i="40"/>
  <c r="D450" i="40"/>
  <c r="H124" i="40"/>
  <c r="H71" i="40"/>
  <c r="H75" i="40"/>
  <c r="H369" i="40"/>
  <c r="H455" i="40"/>
  <c r="H57" i="40"/>
  <c r="H492" i="40"/>
  <c r="H363" i="40"/>
  <c r="H216" i="40"/>
  <c r="H199" i="40"/>
  <c r="H3" i="40"/>
  <c r="H377" i="40"/>
  <c r="H355" i="40"/>
  <c r="H195" i="40"/>
  <c r="H6" i="40"/>
  <c r="H44" i="40"/>
  <c r="H332" i="40"/>
  <c r="H147" i="40"/>
  <c r="H74" i="40"/>
  <c r="H237" i="40"/>
  <c r="H192" i="40"/>
  <c r="F302" i="40"/>
  <c r="E275" i="40"/>
  <c r="H18" i="40"/>
  <c r="F382" i="40"/>
  <c r="H267" i="40"/>
  <c r="H366" i="40"/>
  <c r="H10" i="40"/>
  <c r="H157" i="40"/>
  <c r="F290" i="40"/>
  <c r="H460" i="40"/>
  <c r="H327" i="40"/>
  <c r="H82" i="40"/>
  <c r="H220" i="40"/>
  <c r="H360" i="40"/>
  <c r="H122" i="40"/>
  <c r="F169" i="40"/>
  <c r="H159" i="40"/>
  <c r="H85" i="40"/>
  <c r="H80" i="40"/>
  <c r="H228" i="40"/>
  <c r="H200" i="40"/>
  <c r="H178" i="40"/>
  <c r="H219" i="40"/>
  <c r="H459" i="40"/>
  <c r="F47" i="40"/>
  <c r="F309" i="40"/>
  <c r="H225" i="40"/>
  <c r="E249" i="40"/>
  <c r="H98" i="40"/>
  <c r="F52" i="40"/>
  <c r="H166" i="40"/>
  <c r="F51" i="40"/>
  <c r="H280" i="40"/>
  <c r="H368" i="40"/>
  <c r="H335" i="40"/>
  <c r="H148" i="40"/>
  <c r="H245" i="40"/>
  <c r="H357" i="40"/>
  <c r="F49" i="40"/>
  <c r="H188" i="40"/>
  <c r="H99" i="40"/>
  <c r="H155" i="40"/>
  <c r="AO88" i="3"/>
  <c r="AT88" i="3"/>
  <c r="V38" i="45" s="1"/>
  <c r="AQ88" i="3"/>
  <c r="AN88" i="3"/>
  <c r="AP88" i="3"/>
  <c r="T38" i="45"/>
  <c r="AK88" i="3" a="1"/>
  <c r="AK88" i="3" s="1"/>
  <c r="AM88" i="3"/>
  <c r="U38" i="45" s="1"/>
  <c r="AR88" i="3"/>
  <c r="W38" i="45" s="1"/>
  <c r="AS88" i="3"/>
  <c r="AR81" i="3"/>
  <c r="W31" i="45" s="1"/>
  <c r="AO81" i="3"/>
  <c r="AT81" i="3"/>
  <c r="V31" i="45" s="1"/>
  <c r="AP81" i="3"/>
  <c r="AM81" i="3"/>
  <c r="U31" i="45" s="1"/>
  <c r="AQ81" i="3"/>
  <c r="AK81" i="3" a="1"/>
  <c r="AK81" i="3" s="1"/>
  <c r="AN81" i="3"/>
  <c r="T31" i="45"/>
  <c r="AS81" i="3"/>
  <c r="AK33" i="3" a="1"/>
  <c r="AK33" i="3" s="1"/>
  <c r="AS33" i="3"/>
  <c r="AP33" i="3"/>
  <c r="AM33" i="3"/>
  <c r="I31" i="45" s="1"/>
  <c r="H31" i="45"/>
  <c r="AN33" i="3"/>
  <c r="AT33" i="3"/>
  <c r="J31" i="45" s="1"/>
  <c r="AO33" i="3"/>
  <c r="AR33" i="3"/>
  <c r="K31" i="45" s="1"/>
  <c r="AQ33" i="3"/>
  <c r="AQ17" i="3"/>
  <c r="AP17" i="3"/>
  <c r="AR17" i="3"/>
  <c r="K15" i="45" s="1"/>
  <c r="H15" i="45"/>
  <c r="AN17" i="3"/>
  <c r="AO17" i="3"/>
  <c r="AK17" i="3" a="1"/>
  <c r="AK17" i="3" s="1"/>
  <c r="AT17" i="3"/>
  <c r="J15" i="45" s="1"/>
  <c r="AS17" i="3"/>
  <c r="AM17" i="3"/>
  <c r="I15" i="45" s="1"/>
  <c r="AS54" i="3"/>
  <c r="AO54" i="3"/>
  <c r="AN54" i="3"/>
  <c r="AM54" i="3"/>
  <c r="U4" i="45" s="1"/>
  <c r="AT54" i="3"/>
  <c r="V4" i="45" s="1"/>
  <c r="AP54" i="3"/>
  <c r="AK54" i="3" a="1"/>
  <c r="AK54" i="3" s="1"/>
  <c r="AQ54" i="3"/>
  <c r="T4" i="45"/>
  <c r="AR54" i="3"/>
  <c r="H20" i="45"/>
  <c r="AK22" i="3" a="1"/>
  <c r="AK22" i="3" s="1"/>
  <c r="AO22" i="3"/>
  <c r="AP22" i="3"/>
  <c r="AS22" i="3"/>
  <c r="AR22" i="3"/>
  <c r="K20" i="45" s="1"/>
  <c r="AN22" i="3"/>
  <c r="AQ22" i="3"/>
  <c r="AT22" i="3"/>
  <c r="J20" i="45" s="1"/>
  <c r="AM22" i="3"/>
  <c r="I20" i="45" s="1"/>
  <c r="BE59" i="3"/>
  <c r="BR59" i="3" s="1"/>
  <c r="BF59" i="3"/>
  <c r="J88" i="40"/>
  <c r="E13" i="40"/>
  <c r="E172" i="40"/>
  <c r="D429" i="40"/>
  <c r="J389" i="40"/>
  <c r="J286" i="40"/>
  <c r="J223" i="40"/>
  <c r="I109" i="40"/>
  <c r="E4" i="40"/>
  <c r="D302" i="40"/>
  <c r="G392" i="40"/>
  <c r="G294" i="40"/>
  <c r="G111" i="40"/>
  <c r="E203" i="40"/>
  <c r="G102" i="40"/>
  <c r="G300" i="40"/>
  <c r="J191" i="40"/>
  <c r="I325" i="40"/>
  <c r="E14" i="40"/>
  <c r="J146" i="40"/>
  <c r="J131" i="40"/>
  <c r="E6" i="40"/>
  <c r="I320" i="40"/>
  <c r="I329" i="40"/>
  <c r="I410" i="40"/>
  <c r="I486" i="40"/>
  <c r="I396" i="40"/>
  <c r="J135" i="40"/>
  <c r="G90" i="40"/>
  <c r="E34" i="40"/>
  <c r="J280" i="40"/>
  <c r="E182" i="40"/>
  <c r="I400" i="40"/>
  <c r="J409" i="40"/>
  <c r="J444" i="40"/>
  <c r="I241" i="40"/>
  <c r="J364" i="40"/>
  <c r="I18" i="40"/>
  <c r="J94" i="40"/>
  <c r="I431" i="40"/>
  <c r="C374" i="40"/>
  <c r="C433" i="40"/>
  <c r="I36" i="40"/>
  <c r="J30" i="40"/>
  <c r="J324" i="40"/>
  <c r="I174" i="40"/>
  <c r="J249" i="40"/>
  <c r="J244" i="40"/>
  <c r="C372" i="40"/>
  <c r="J485" i="40"/>
  <c r="J464" i="40"/>
  <c r="I104" i="40"/>
  <c r="J149" i="40"/>
  <c r="I125" i="40"/>
  <c r="I224" i="40"/>
  <c r="I265" i="40"/>
  <c r="G132" i="40"/>
  <c r="J348" i="40"/>
  <c r="I229" i="40"/>
  <c r="E16" i="40"/>
  <c r="I415" i="40"/>
  <c r="G138" i="40"/>
  <c r="E3" i="40"/>
  <c r="E211" i="40"/>
  <c r="J461" i="40"/>
  <c r="J166" i="40"/>
  <c r="E26" i="40"/>
  <c r="J339" i="40"/>
  <c r="I100" i="40"/>
  <c r="J144" i="40"/>
  <c r="J487" i="40"/>
  <c r="I281" i="40"/>
  <c r="I441" i="40"/>
  <c r="J298" i="40"/>
  <c r="J266" i="40"/>
  <c r="J255" i="40"/>
  <c r="I465" i="40"/>
  <c r="E170" i="40"/>
  <c r="G83" i="40"/>
  <c r="G59" i="40"/>
  <c r="E243" i="40"/>
  <c r="J333" i="40"/>
  <c r="D394" i="40"/>
  <c r="C383" i="40"/>
  <c r="I334" i="40"/>
  <c r="J406" i="40"/>
  <c r="E2" i="40"/>
  <c r="E190" i="40"/>
  <c r="I31" i="40"/>
  <c r="G50" i="40"/>
  <c r="J414" i="40"/>
  <c r="E216" i="40"/>
  <c r="G295" i="40"/>
  <c r="I215" i="40"/>
  <c r="J475" i="40"/>
  <c r="C321" i="40"/>
  <c r="J80" i="40"/>
  <c r="C327" i="40"/>
  <c r="I196" i="40"/>
  <c r="I54" i="40"/>
  <c r="G123" i="40"/>
  <c r="C315" i="40"/>
  <c r="E168" i="40"/>
  <c r="G63" i="40"/>
  <c r="I40" i="40"/>
  <c r="I457" i="40"/>
  <c r="G287" i="40"/>
  <c r="G68" i="40"/>
  <c r="I470" i="40"/>
  <c r="J235" i="40"/>
  <c r="E8" i="40"/>
  <c r="E23" i="40"/>
  <c r="J124" i="40"/>
  <c r="G55" i="40"/>
  <c r="G148" i="40"/>
  <c r="J303" i="40"/>
  <c r="I256" i="40"/>
  <c r="D408" i="40"/>
  <c r="E222" i="40"/>
  <c r="J471" i="40"/>
  <c r="J491" i="40"/>
  <c r="C289" i="40"/>
  <c r="C57" i="40"/>
  <c r="E188" i="40"/>
  <c r="J481" i="40"/>
  <c r="J160" i="40"/>
  <c r="I140" i="40"/>
  <c r="I45" i="40"/>
  <c r="G38" i="40"/>
  <c r="E29" i="40"/>
  <c r="C205" i="40"/>
  <c r="J343" i="40"/>
  <c r="G297" i="40"/>
  <c r="J455" i="40"/>
  <c r="I209" i="40"/>
  <c r="J24" i="40"/>
  <c r="J269" i="40"/>
  <c r="J426" i="40"/>
  <c r="I365" i="40"/>
  <c r="I187" i="40"/>
  <c r="E12" i="40"/>
  <c r="G84" i="40"/>
  <c r="J208" i="40"/>
  <c r="J66" i="40"/>
  <c r="J156" i="40"/>
  <c r="G398" i="40"/>
  <c r="E183" i="40"/>
  <c r="D352" i="40"/>
  <c r="I250" i="40"/>
  <c r="E11" i="40"/>
  <c r="E204" i="40"/>
  <c r="C85" i="40"/>
  <c r="J200" i="40"/>
  <c r="I456" i="40"/>
  <c r="I25" i="40"/>
  <c r="J375" i="40"/>
  <c r="G291" i="40"/>
  <c r="J186" i="40"/>
  <c r="D379" i="40"/>
  <c r="E207" i="40"/>
  <c r="E185" i="40"/>
  <c r="E210" i="40"/>
  <c r="J360" i="40"/>
  <c r="I293" i="40"/>
  <c r="I391" i="40"/>
  <c r="D463" i="40"/>
  <c r="J195" i="40"/>
  <c r="G47" i="40"/>
  <c r="J420" i="40"/>
  <c r="I10" i="40"/>
  <c r="G93" i="40"/>
  <c r="I308" i="40"/>
  <c r="J314" i="40"/>
  <c r="I385" i="40"/>
  <c r="E268" i="40"/>
  <c r="E176" i="40"/>
  <c r="E21" i="40"/>
  <c r="I81" i="40"/>
  <c r="J129" i="40"/>
  <c r="J434" i="40"/>
  <c r="I121" i="40"/>
  <c r="J9" i="40"/>
  <c r="J82" i="40"/>
  <c r="J292" i="40"/>
  <c r="J219" i="40"/>
  <c r="J370" i="40"/>
  <c r="J17" i="40"/>
  <c r="J120" i="40"/>
  <c r="E167" i="40"/>
  <c r="E169" i="40"/>
  <c r="I340" i="40"/>
  <c r="D119" i="40"/>
  <c r="J240" i="40"/>
  <c r="D443" i="40"/>
  <c r="C232" i="40"/>
  <c r="J399" i="40"/>
  <c r="I220" i="40"/>
  <c r="C316" i="40"/>
  <c r="E254" i="40"/>
  <c r="C177" i="40"/>
  <c r="I236" i="40"/>
  <c r="I440" i="40"/>
  <c r="J53" i="40"/>
  <c r="G288" i="40"/>
  <c r="D70" i="40"/>
  <c r="I192" i="40"/>
  <c r="I89" i="40"/>
  <c r="J202" i="40"/>
  <c r="G32" i="40"/>
  <c r="J139" i="40"/>
  <c r="J404" i="40"/>
  <c r="I304" i="40"/>
  <c r="G342" i="40"/>
  <c r="I130" i="40"/>
  <c r="J108" i="40"/>
  <c r="J469" i="40"/>
  <c r="I381" i="40"/>
  <c r="I95" i="40"/>
  <c r="G49" i="40"/>
  <c r="J46" i="40"/>
  <c r="I476" i="40"/>
  <c r="E20" i="40"/>
  <c r="J39" i="40"/>
  <c r="J180" i="40"/>
  <c r="I245" i="40"/>
  <c r="I116" i="40"/>
  <c r="G62" i="40"/>
  <c r="I155" i="40"/>
  <c r="J395" i="40"/>
  <c r="J259" i="40"/>
  <c r="E27" i="40"/>
  <c r="I275" i="40"/>
  <c r="I201" i="40"/>
  <c r="J71" i="40"/>
  <c r="I61" i="40"/>
  <c r="I67" i="40"/>
  <c r="J312" i="40"/>
  <c r="I422" i="40"/>
  <c r="I260" i="40"/>
  <c r="J380" i="40"/>
  <c r="J449" i="40"/>
  <c r="G336" i="40"/>
  <c r="E252" i="40"/>
  <c r="J60" i="40"/>
  <c r="I366" i="40"/>
  <c r="E231" i="40"/>
  <c r="I421" i="40"/>
  <c r="I344" i="40"/>
  <c r="E239" i="40"/>
  <c r="G96" i="40"/>
  <c r="J282" i="40"/>
  <c r="G74" i="40"/>
  <c r="J103" i="40"/>
  <c r="I435" i="40"/>
  <c r="J430" i="40"/>
  <c r="J416" i="40"/>
  <c r="I270" i="40"/>
  <c r="J99" i="40"/>
  <c r="I145" i="40"/>
  <c r="I313" i="40"/>
  <c r="J451" i="40"/>
  <c r="J350" i="40"/>
  <c r="J495" i="40"/>
  <c r="I354" i="40"/>
  <c r="I450" i="40"/>
  <c r="E19" i="40"/>
  <c r="I161" i="40"/>
  <c r="I335" i="40"/>
  <c r="C377" i="40"/>
  <c r="J274" i="40"/>
  <c r="J110" i="40"/>
  <c r="E237" i="40"/>
  <c r="J264" i="40"/>
  <c r="J307" i="40"/>
  <c r="E175" i="40"/>
  <c r="I359" i="40"/>
  <c r="C427" i="40"/>
  <c r="I299" i="40"/>
  <c r="I477" i="40"/>
  <c r="G56" i="40"/>
  <c r="I390" i="40"/>
  <c r="I136" i="40"/>
  <c r="J154" i="40"/>
  <c r="E48" i="40"/>
  <c r="E218" i="40"/>
  <c r="J75" i="40"/>
  <c r="I376" i="40"/>
  <c r="E5" i="40"/>
  <c r="D338" i="40"/>
  <c r="E213" i="40"/>
  <c r="E234" i="40"/>
  <c r="E258" i="40"/>
  <c r="J353" i="40"/>
  <c r="D323" i="40"/>
  <c r="J328" i="40"/>
  <c r="J173" i="40"/>
  <c r="I349" i="40"/>
  <c r="G52" i="40"/>
  <c r="G114" i="40"/>
  <c r="J384" i="40"/>
  <c r="J162" i="40"/>
  <c r="G306" i="40"/>
  <c r="J251" i="40"/>
  <c r="I181" i="40"/>
  <c r="I405" i="40"/>
  <c r="D134" i="40"/>
  <c r="D98" i="40"/>
  <c r="G117" i="40"/>
  <c r="I76" i="40"/>
  <c r="I72" i="40"/>
  <c r="C112" i="40"/>
  <c r="C371" i="40"/>
  <c r="J358" i="40"/>
  <c r="G87" i="40"/>
  <c r="J44" i="40"/>
  <c r="J319" i="40"/>
  <c r="J35" i="40"/>
  <c r="E194" i="40"/>
  <c r="C318" i="40"/>
  <c r="J115" i="40"/>
  <c r="G91" i="40"/>
  <c r="E179" i="40"/>
  <c r="J276" i="40"/>
  <c r="J214" i="40"/>
  <c r="J439" i="40"/>
  <c r="J228" i="40"/>
  <c r="G65" i="40"/>
  <c r="J230" i="40"/>
  <c r="I150" i="40"/>
  <c r="I445" i="40"/>
  <c r="AQ23" i="3"/>
  <c r="AN23" i="3"/>
  <c r="AK23" i="3" a="1"/>
  <c r="AK23" i="3" s="1"/>
  <c r="AR23" i="3"/>
  <c r="AT23" i="3"/>
  <c r="J21" i="45" s="1"/>
  <c r="H21" i="45"/>
  <c r="AO23" i="3"/>
  <c r="AS23" i="3"/>
  <c r="AP23" i="3"/>
  <c r="AM23" i="3"/>
  <c r="I21" i="45" s="1"/>
  <c r="AO72" i="3"/>
  <c r="AT72" i="3"/>
  <c r="V22" i="45" s="1"/>
  <c r="AQ72" i="3"/>
  <c r="AS72" i="3"/>
  <c r="AP72" i="3"/>
  <c r="AK72" i="3" a="1"/>
  <c r="AK72" i="3" s="1"/>
  <c r="AN72" i="3"/>
  <c r="T22" i="45"/>
  <c r="AM72" i="3"/>
  <c r="U22" i="45" s="1"/>
  <c r="AR72" i="3"/>
  <c r="BF63" i="3"/>
  <c r="BE63" i="3"/>
  <c r="BR63" i="3" s="1"/>
  <c r="AK96" i="3" a="1"/>
  <c r="AK96" i="3" s="1"/>
  <c r="AS96" i="3"/>
  <c r="AT96" i="3"/>
  <c r="V46" i="45" s="1"/>
  <c r="AO96" i="3"/>
  <c r="AR96" i="3"/>
  <c r="AP96" i="3"/>
  <c r="AQ96" i="3"/>
  <c r="AM96" i="3"/>
  <c r="U46" i="45" s="1"/>
  <c r="AN96" i="3"/>
  <c r="T46" i="45"/>
  <c r="AN41" i="3"/>
  <c r="AR41" i="3"/>
  <c r="H39" i="45"/>
  <c r="AP41" i="3"/>
  <c r="AQ41" i="3"/>
  <c r="AS41" i="3"/>
  <c r="AO41" i="3"/>
  <c r="AM41" i="3"/>
  <c r="I39" i="45" s="1"/>
  <c r="AK41" i="3" a="1"/>
  <c r="AK41" i="3" s="1"/>
  <c r="AT41" i="3"/>
  <c r="J39" i="45" s="1"/>
  <c r="AP9" i="3"/>
  <c r="AR9" i="3"/>
  <c r="K7" i="45" s="1"/>
  <c r="AS9" i="3"/>
  <c r="AM9" i="3"/>
  <c r="I7" i="45" s="1"/>
  <c r="AK9" i="3" a="1"/>
  <c r="AK9" i="3" s="1"/>
  <c r="H7" i="45"/>
  <c r="AT9" i="3"/>
  <c r="J7" i="45" s="1"/>
  <c r="AO9" i="3"/>
  <c r="AQ9" i="3"/>
  <c r="AN9" i="3"/>
  <c r="AK24" i="3" a="1"/>
  <c r="AK24" i="3" s="1"/>
  <c r="H22" i="45"/>
  <c r="AS24" i="3"/>
  <c r="AM24" i="3"/>
  <c r="I22" i="45" s="1"/>
  <c r="AN24" i="3"/>
  <c r="AT24" i="3"/>
  <c r="J22" i="45" s="1"/>
  <c r="AO24" i="3"/>
  <c r="AQ24" i="3"/>
  <c r="AP24" i="3"/>
  <c r="AR24" i="3"/>
  <c r="AK87" i="3" a="1"/>
  <c r="AK87" i="3" s="1"/>
  <c r="AT87" i="3"/>
  <c r="V37" i="45" s="1"/>
  <c r="AS87" i="3"/>
  <c r="AR87" i="3"/>
  <c r="W37" i="45" s="1"/>
  <c r="AN87" i="3"/>
  <c r="AM87" i="3"/>
  <c r="U37" i="45" s="1"/>
  <c r="T37" i="45"/>
  <c r="AP87" i="3"/>
  <c r="AO87" i="3"/>
  <c r="AQ87" i="3"/>
  <c r="BL62" i="3"/>
  <c r="I257" i="40"/>
  <c r="I244" i="40"/>
  <c r="I214" i="40"/>
  <c r="I418" i="40"/>
  <c r="I98" i="40"/>
  <c r="I206" i="40"/>
  <c r="I49" i="40"/>
  <c r="I258" i="40"/>
  <c r="I64" i="40"/>
  <c r="I346" i="40"/>
  <c r="I453" i="40"/>
  <c r="I331" i="40"/>
  <c r="I94" i="40"/>
  <c r="I367" i="40"/>
  <c r="I4" i="40"/>
  <c r="I93" i="40"/>
  <c r="I178" i="40"/>
  <c r="I85" i="40"/>
  <c r="I310" i="40"/>
  <c r="I420" i="40"/>
  <c r="I208" i="40"/>
  <c r="I408" i="40"/>
  <c r="I316" i="40"/>
  <c r="I51" i="40"/>
  <c r="I115" i="40"/>
  <c r="I243" i="40"/>
  <c r="I84" i="40"/>
  <c r="I407" i="40"/>
  <c r="I142" i="40"/>
  <c r="I154" i="40"/>
  <c r="I175" i="40"/>
  <c r="I353" i="40"/>
  <c r="I319" i="40"/>
  <c r="I141" i="40"/>
  <c r="I96" i="40"/>
  <c r="I120" i="40"/>
  <c r="I60" i="40"/>
  <c r="I87" i="40"/>
  <c r="I68" i="40"/>
  <c r="I283" i="40"/>
  <c r="I38" i="40"/>
  <c r="I111" i="40"/>
  <c r="I228" i="40"/>
  <c r="I105" i="40"/>
  <c r="I339" i="40"/>
  <c r="I133" i="40"/>
  <c r="I469" i="40"/>
  <c r="I135" i="40"/>
  <c r="I222" i="40"/>
  <c r="I211" i="40"/>
  <c r="I387" i="40"/>
  <c r="I337" i="40"/>
  <c r="I42" i="40"/>
  <c r="I430" i="40"/>
  <c r="I351" i="40"/>
  <c r="I65" i="40"/>
  <c r="I336" i="40"/>
  <c r="I158" i="40"/>
  <c r="I39" i="40"/>
  <c r="I57" i="40"/>
  <c r="I398" i="40"/>
  <c r="I412" i="40"/>
  <c r="I253" i="40"/>
  <c r="I134" i="40"/>
  <c r="I383" i="40"/>
  <c r="I358" i="40"/>
  <c r="I395" i="40"/>
  <c r="I83" i="40"/>
  <c r="I71" i="40"/>
  <c r="I23" i="40"/>
  <c r="I75" i="40"/>
  <c r="I264" i="40"/>
  <c r="I74" i="40"/>
  <c r="I188" i="40"/>
  <c r="I160" i="40"/>
  <c r="I28" i="40"/>
  <c r="I372" i="40"/>
  <c r="I180" i="40"/>
  <c r="I219" i="40"/>
  <c r="I464" i="40"/>
  <c r="I488" i="40"/>
  <c r="I19" i="40"/>
  <c r="I394" i="40"/>
  <c r="I37" i="40"/>
  <c r="I315" i="40"/>
  <c r="I102" i="40"/>
  <c r="I59" i="40"/>
  <c r="I149" i="40"/>
  <c r="I269" i="40"/>
  <c r="I268" i="40"/>
  <c r="I362" i="40"/>
  <c r="I238" i="40"/>
  <c r="I437" i="40"/>
  <c r="I8" i="40"/>
  <c r="I47" i="40"/>
  <c r="I112" i="40"/>
  <c r="I352" i="40"/>
  <c r="I35" i="40"/>
  <c r="I261" i="40"/>
  <c r="I389" i="40"/>
  <c r="I191" i="40"/>
  <c r="I278" i="40"/>
  <c r="I449" i="40"/>
  <c r="I184" i="40"/>
  <c r="I317" i="40"/>
  <c r="I444" i="40"/>
  <c r="I113" i="40"/>
  <c r="I167" i="40"/>
  <c r="I401" i="40"/>
  <c r="I204" i="40"/>
  <c r="I466" i="40"/>
  <c r="I384" i="40"/>
  <c r="I379" i="40"/>
  <c r="I90" i="40"/>
  <c r="I312" i="40"/>
  <c r="I152" i="40"/>
  <c r="I288" i="40"/>
  <c r="I225" i="40"/>
  <c r="I213" i="40"/>
  <c r="I296" i="40"/>
  <c r="I482" i="40"/>
  <c r="I374" i="40"/>
  <c r="I330" i="40"/>
  <c r="I298" i="40"/>
  <c r="I26" i="40"/>
  <c r="I348" i="40"/>
  <c r="I226" i="40"/>
  <c r="I129" i="40"/>
  <c r="I439" i="40"/>
  <c r="I30" i="40"/>
  <c r="I73" i="40"/>
  <c r="I14" i="40"/>
  <c r="I399" i="40"/>
  <c r="I101" i="40"/>
  <c r="I122" i="40"/>
  <c r="I326" i="40"/>
  <c r="I32" i="40"/>
  <c r="I287" i="40"/>
  <c r="I151" i="40"/>
  <c r="I77" i="40"/>
  <c r="I277" i="40"/>
  <c r="I17" i="40"/>
  <c r="I144" i="40"/>
  <c r="I242" i="40"/>
  <c r="I114" i="40"/>
  <c r="I302" i="40"/>
  <c r="I436" i="40"/>
  <c r="I221" i="40"/>
  <c r="I11" i="40"/>
  <c r="I217" i="40"/>
  <c r="I197" i="40"/>
  <c r="I364" i="40"/>
  <c r="I212" i="40"/>
  <c r="I63" i="40"/>
  <c r="I7" i="40"/>
  <c r="I232" i="40"/>
  <c r="I290" i="40"/>
  <c r="I200" i="40"/>
  <c r="I198" i="40"/>
  <c r="I414" i="40"/>
  <c r="I62" i="40"/>
  <c r="I377" i="40"/>
  <c r="I305" i="40"/>
  <c r="I124" i="40"/>
  <c r="I485" i="40"/>
  <c r="I92" i="40"/>
  <c r="I177" i="40"/>
  <c r="I157" i="40"/>
  <c r="I267" i="40"/>
  <c r="I195" i="40"/>
  <c r="I16" i="40"/>
  <c r="I342" i="40"/>
  <c r="I303" i="40"/>
  <c r="I21" i="40"/>
  <c r="I309" i="40"/>
  <c r="I103" i="40"/>
  <c r="I455" i="40"/>
  <c r="I185" i="40"/>
  <c r="I194" i="40"/>
  <c r="I6" i="40"/>
  <c r="I179" i="40"/>
  <c r="I402" i="40"/>
  <c r="I66" i="40"/>
  <c r="I411" i="40"/>
  <c r="I15" i="40"/>
  <c r="I34" i="40"/>
  <c r="I139" i="40"/>
  <c r="I417" i="40"/>
  <c r="I147" i="40"/>
  <c r="I9" i="40"/>
  <c r="I327" i="40"/>
  <c r="I259" i="40"/>
  <c r="I404" i="40"/>
  <c r="I207" i="40"/>
  <c r="I393" i="40"/>
  <c r="I443" i="40"/>
  <c r="I163" i="40"/>
  <c r="I69" i="40"/>
  <c r="I247" i="40"/>
  <c r="I234" i="40"/>
  <c r="I318" i="40"/>
  <c r="I292" i="40"/>
  <c r="I132" i="40"/>
  <c r="I239" i="40"/>
  <c r="I218" i="40"/>
  <c r="I478" i="40"/>
  <c r="I255" i="40"/>
  <c r="I378" i="40"/>
  <c r="I323" i="40"/>
  <c r="I22" i="40"/>
  <c r="I5" i="40"/>
  <c r="I137" i="40"/>
  <c r="I88" i="40"/>
  <c r="I386" i="40"/>
  <c r="I409" i="40"/>
  <c r="I492" i="40"/>
  <c r="I446" i="40"/>
  <c r="I333" i="40"/>
  <c r="I172" i="40"/>
  <c r="I306" i="40"/>
  <c r="I13" i="40"/>
  <c r="I280" i="40"/>
  <c r="I127" i="40"/>
  <c r="I170" i="40"/>
  <c r="I271" i="40"/>
  <c r="I41" i="40"/>
  <c r="I380" i="40"/>
  <c r="I274" i="40"/>
  <c r="I169" i="40"/>
  <c r="I123" i="40"/>
  <c r="I117" i="40"/>
  <c r="I168" i="40"/>
  <c r="I467" i="40"/>
  <c r="I78" i="40"/>
  <c r="I361" i="40"/>
  <c r="I108" i="40"/>
  <c r="I237" i="40"/>
  <c r="I321" i="40"/>
  <c r="I44" i="40"/>
  <c r="I189" i="40"/>
  <c r="I433" i="40"/>
  <c r="I472" i="40"/>
  <c r="I483" i="40"/>
  <c r="I20" i="40"/>
  <c r="I442" i="40"/>
  <c r="I235" i="40"/>
  <c r="I171" i="40"/>
  <c r="I475" i="40"/>
  <c r="I12" i="40"/>
  <c r="I99" i="40"/>
  <c r="I249" i="40"/>
  <c r="I328" i="40"/>
  <c r="I452" i="40"/>
  <c r="I55" i="40"/>
  <c r="I356" i="40"/>
  <c r="I345" i="40"/>
  <c r="I48" i="40"/>
  <c r="I254" i="40"/>
  <c r="I307" i="40"/>
  <c r="I148" i="40"/>
  <c r="I210" i="40"/>
  <c r="I462" i="40"/>
  <c r="I373" i="40"/>
  <c r="I300" i="40"/>
  <c r="I294" i="40"/>
  <c r="I458" i="40"/>
  <c r="I176" i="40"/>
  <c r="I423" i="40"/>
  <c r="I118" i="40"/>
  <c r="I80" i="40"/>
  <c r="I223" i="40"/>
  <c r="I50" i="40"/>
  <c r="I463" i="40"/>
  <c r="I3" i="40"/>
  <c r="I70" i="40"/>
  <c r="I343" i="40"/>
  <c r="I138" i="40"/>
  <c r="I447" i="40"/>
  <c r="I106" i="40"/>
  <c r="I295" i="40"/>
  <c r="I322" i="40"/>
  <c r="I205" i="40"/>
  <c r="I375" i="40"/>
  <c r="I53" i="40"/>
  <c r="I473" i="40"/>
  <c r="I233" i="40"/>
  <c r="I272" i="40"/>
  <c r="I33" i="40"/>
  <c r="I27" i="40"/>
  <c r="I297" i="40"/>
  <c r="I231" i="40"/>
  <c r="I216" i="40"/>
  <c r="I432" i="40"/>
  <c r="I240" i="40"/>
  <c r="I291" i="40"/>
  <c r="I203" i="40"/>
  <c r="I392" i="40"/>
  <c r="I24" i="40"/>
  <c r="I397" i="40"/>
  <c r="I186" i="40"/>
  <c r="I86" i="40"/>
  <c r="I126" i="40"/>
  <c r="I427" i="40"/>
  <c r="I324" i="40"/>
  <c r="I29" i="40"/>
  <c r="I301" i="40"/>
  <c r="I338" i="40"/>
  <c r="I262" i="40"/>
  <c r="I193" i="40"/>
  <c r="I56" i="40"/>
  <c r="I58" i="40"/>
  <c r="I182" i="40"/>
  <c r="I52" i="40"/>
  <c r="I341" i="40"/>
  <c r="I183" i="40"/>
  <c r="I382" i="40"/>
  <c r="I173" i="40"/>
  <c r="I246" i="40"/>
  <c r="I429" i="40"/>
  <c r="I91" i="40"/>
  <c r="I252" i="40"/>
  <c r="I119" i="40"/>
  <c r="I2" i="40"/>
  <c r="I97" i="40"/>
  <c r="I289" i="40"/>
  <c r="I190" i="40"/>
  <c r="I434" i="40"/>
  <c r="I355" i="40"/>
  <c r="I428" i="40"/>
  <c r="I371" i="40"/>
  <c r="BF62" i="3"/>
  <c r="BE62" i="3"/>
  <c r="BR62" i="3" s="1"/>
  <c r="AR65" i="3"/>
  <c r="W15" i="45" s="1"/>
  <c r="AM65" i="3"/>
  <c r="U15" i="45" s="1"/>
  <c r="AO65" i="3"/>
  <c r="AP65" i="3"/>
  <c r="AK65" i="3" a="1"/>
  <c r="AK65" i="3" s="1"/>
  <c r="AS65" i="3"/>
  <c r="AQ65" i="3"/>
  <c r="AN65" i="3"/>
  <c r="T15" i="45"/>
  <c r="AT65" i="3"/>
  <c r="V15" i="45" s="1"/>
  <c r="AN6" i="3"/>
  <c r="AP6" i="3"/>
  <c r="AO6" i="3"/>
  <c r="AM6" i="3"/>
  <c r="I4" i="45" s="1"/>
  <c r="AR6" i="3"/>
  <c r="AK6" i="3" a="1"/>
  <c r="AK6" i="3" s="1"/>
  <c r="AQ6" i="3"/>
  <c r="AS6" i="3"/>
  <c r="AT6" i="3"/>
  <c r="J4" i="45" s="1"/>
  <c r="H4" i="45"/>
  <c r="T6" i="45"/>
  <c r="AN56" i="3"/>
  <c r="AM56" i="3"/>
  <c r="U6" i="45" s="1"/>
  <c r="AQ56" i="3"/>
  <c r="AO56" i="3"/>
  <c r="AT56" i="3"/>
  <c r="V6" i="45" s="1"/>
  <c r="AK56" i="3" a="1"/>
  <c r="AK56" i="3" s="1"/>
  <c r="AS56" i="3"/>
  <c r="AR56" i="3"/>
  <c r="AP56" i="3"/>
  <c r="BF60" i="3"/>
  <c r="BE60" i="3"/>
  <c r="BR60" i="3" s="1"/>
  <c r="J387" i="40"/>
  <c r="E10" i="40"/>
  <c r="E184" i="40"/>
  <c r="G142" i="40"/>
  <c r="I438" i="40"/>
  <c r="G27" i="40"/>
  <c r="E42" i="40"/>
  <c r="D231" i="40"/>
  <c r="D356" i="40"/>
  <c r="J494" i="40"/>
  <c r="D462" i="40"/>
  <c r="J127" i="40"/>
  <c r="J437" i="40"/>
  <c r="D292" i="40"/>
  <c r="D311" i="40"/>
  <c r="E224" i="40"/>
  <c r="D413" i="40"/>
  <c r="D35" i="40"/>
  <c r="E173" i="40"/>
  <c r="D169" i="40"/>
  <c r="D192" i="40"/>
  <c r="D90" i="40"/>
  <c r="D395" i="40"/>
  <c r="G85" i="40"/>
  <c r="D36" i="40"/>
  <c r="D256" i="40"/>
  <c r="D376" i="40"/>
  <c r="D378" i="40"/>
  <c r="E260" i="40"/>
  <c r="D189" i="40"/>
  <c r="E251" i="40"/>
  <c r="D97" i="40"/>
  <c r="D48" i="40"/>
  <c r="D375" i="40"/>
  <c r="D444" i="40"/>
  <c r="E262" i="40"/>
  <c r="D451" i="40"/>
  <c r="D315" i="40"/>
  <c r="I454" i="40"/>
  <c r="D132" i="40"/>
  <c r="D337" i="40"/>
  <c r="E214" i="40"/>
  <c r="E227" i="40"/>
  <c r="D175" i="40"/>
  <c r="E18" i="40"/>
  <c r="I474" i="40"/>
  <c r="D431" i="40"/>
  <c r="D255" i="40"/>
  <c r="G143" i="40"/>
  <c r="D324" i="40"/>
  <c r="D168" i="40"/>
  <c r="D317" i="40"/>
  <c r="D240" i="40"/>
  <c r="E285" i="40"/>
  <c r="D340" i="40"/>
  <c r="D464" i="40"/>
  <c r="D64" i="40"/>
  <c r="D62" i="40"/>
  <c r="G158" i="40"/>
  <c r="D487" i="40"/>
  <c r="D99" i="40"/>
  <c r="J335" i="40"/>
  <c r="E230" i="40"/>
  <c r="D152" i="40"/>
  <c r="D133" i="40"/>
  <c r="D320" i="40"/>
  <c r="J473" i="40"/>
  <c r="G112" i="40"/>
  <c r="G165" i="40"/>
  <c r="D238" i="40"/>
  <c r="G37" i="40"/>
  <c r="D12" i="40"/>
  <c r="D392" i="40"/>
  <c r="E278" i="40"/>
  <c r="D96" i="40"/>
  <c r="E235" i="40"/>
  <c r="E259" i="40"/>
  <c r="D55" i="40"/>
  <c r="E174" i="40"/>
  <c r="E7" i="40"/>
  <c r="D66" i="40"/>
  <c r="J457" i="40"/>
  <c r="D83" i="40"/>
  <c r="G101" i="40"/>
  <c r="G89" i="40"/>
  <c r="D467" i="40"/>
  <c r="D135" i="40"/>
  <c r="D51" i="40"/>
  <c r="D149" i="40"/>
  <c r="J362" i="40"/>
  <c r="D2" i="40"/>
  <c r="D490" i="40"/>
  <c r="G106" i="40"/>
  <c r="D217" i="40"/>
  <c r="D400" i="40"/>
  <c r="J331" i="40"/>
  <c r="E9" i="40"/>
  <c r="D182" i="40"/>
  <c r="E30" i="40"/>
  <c r="J369" i="40"/>
  <c r="D118" i="40"/>
  <c r="E221" i="40"/>
  <c r="D434" i="40"/>
  <c r="D289" i="40"/>
  <c r="D428" i="40"/>
  <c r="G131" i="40"/>
  <c r="D346" i="40"/>
  <c r="J418" i="40"/>
  <c r="E279" i="40"/>
  <c r="D253" i="40"/>
  <c r="D147" i="40"/>
  <c r="I388" i="40"/>
  <c r="G11" i="40"/>
  <c r="D287" i="40"/>
  <c r="G104" i="40"/>
  <c r="J441" i="40"/>
  <c r="D353" i="40"/>
  <c r="G3" i="40"/>
  <c r="D381" i="40"/>
  <c r="D69" i="40"/>
  <c r="D241" i="40"/>
  <c r="D410" i="40"/>
  <c r="G128" i="40"/>
  <c r="E28" i="40"/>
  <c r="D203" i="40"/>
  <c r="D403" i="40"/>
  <c r="D393" i="40"/>
  <c r="D4" i="40"/>
  <c r="D13" i="40"/>
  <c r="D314" i="40"/>
  <c r="D305" i="40"/>
  <c r="E212" i="40"/>
  <c r="G110" i="40"/>
  <c r="D442" i="40"/>
  <c r="E178" i="40"/>
  <c r="D288" i="40"/>
  <c r="D84" i="40"/>
  <c r="D382" i="40"/>
  <c r="I363" i="40"/>
  <c r="D269" i="40"/>
  <c r="D167" i="40"/>
  <c r="D416" i="40"/>
  <c r="D210" i="40"/>
  <c r="D406" i="40"/>
  <c r="D136" i="40"/>
  <c r="E236" i="40"/>
  <c r="D120" i="40"/>
  <c r="E171" i="40"/>
  <c r="D310" i="40"/>
  <c r="D270" i="40"/>
  <c r="D71" i="40"/>
  <c r="D211" i="40"/>
  <c r="E209" i="40"/>
  <c r="E198" i="40"/>
  <c r="I419" i="40"/>
  <c r="E193" i="40"/>
  <c r="D351" i="40"/>
  <c r="D384" i="40"/>
  <c r="G79" i="40"/>
  <c r="D336" i="40"/>
  <c r="E245" i="40"/>
  <c r="D183" i="40"/>
  <c r="D328" i="40"/>
  <c r="E199" i="40"/>
  <c r="D326" i="40"/>
  <c r="D360" i="40"/>
  <c r="D121" i="40"/>
  <c r="D344" i="40"/>
  <c r="D319" i="40"/>
  <c r="G103" i="40"/>
  <c r="D20" i="40"/>
  <c r="D49" i="40"/>
  <c r="D350" i="40"/>
  <c r="D276" i="40"/>
  <c r="D385" i="40"/>
  <c r="G40" i="40"/>
  <c r="G57" i="40"/>
  <c r="D471" i="40"/>
  <c r="D321" i="40"/>
  <c r="G139" i="40"/>
  <c r="D92" i="40"/>
  <c r="G61" i="40"/>
  <c r="D117" i="40"/>
  <c r="D272" i="40"/>
  <c r="G116" i="40"/>
  <c r="D216" i="40"/>
  <c r="E242" i="40"/>
  <c r="D47" i="40"/>
  <c r="D299" i="40"/>
  <c r="D170" i="40"/>
  <c r="J391" i="40"/>
  <c r="E223" i="40"/>
  <c r="G140" i="40"/>
  <c r="E186" i="40"/>
  <c r="D343" i="40"/>
  <c r="G146" i="40"/>
  <c r="D377" i="40"/>
  <c r="D447" i="40"/>
  <c r="E24" i="40"/>
  <c r="D371" i="40"/>
  <c r="G21" i="40"/>
  <c r="D53" i="40"/>
  <c r="E208" i="40"/>
  <c r="D219" i="40"/>
  <c r="E46" i="40"/>
  <c r="D322" i="40"/>
  <c r="G73" i="40"/>
  <c r="D150" i="40"/>
  <c r="D399" i="40"/>
  <c r="G19" i="40"/>
  <c r="D301" i="40"/>
  <c r="G122" i="40"/>
  <c r="D484" i="40"/>
  <c r="J460" i="40"/>
  <c r="E247" i="40"/>
  <c r="D111" i="40"/>
  <c r="E31" i="40"/>
  <c r="D430" i="40"/>
  <c r="D465" i="40"/>
  <c r="D156" i="40"/>
  <c r="D220" i="40"/>
  <c r="D407" i="40"/>
  <c r="G113" i="40"/>
  <c r="D483" i="40"/>
  <c r="G82" i="40"/>
  <c r="G60" i="40"/>
  <c r="G76" i="40"/>
  <c r="D293" i="40"/>
  <c r="G115" i="40"/>
  <c r="D445" i="40"/>
  <c r="G162" i="40"/>
  <c r="D448" i="40"/>
  <c r="D63" i="40"/>
  <c r="I332" i="40"/>
  <c r="D432" i="40"/>
  <c r="D267" i="40"/>
  <c r="J425" i="40"/>
  <c r="D68" i="40"/>
  <c r="G159" i="40"/>
  <c r="D67" i="40"/>
  <c r="J477" i="40"/>
  <c r="E205" i="40"/>
  <c r="D95" i="40"/>
  <c r="E17" i="40"/>
  <c r="G39" i="40"/>
  <c r="E226" i="40"/>
  <c r="G107" i="40"/>
  <c r="E22" i="40"/>
  <c r="E187" i="40"/>
  <c r="D402" i="40"/>
  <c r="E232" i="40"/>
  <c r="E215" i="40"/>
  <c r="D412" i="40"/>
  <c r="D290" i="40"/>
  <c r="D252" i="40"/>
  <c r="D372" i="40"/>
  <c r="D300" i="40"/>
  <c r="D427" i="40"/>
  <c r="D298" i="40"/>
  <c r="D33" i="40"/>
  <c r="D409" i="40"/>
  <c r="D188" i="40"/>
  <c r="E25" i="40"/>
  <c r="D294" i="40"/>
  <c r="D176" i="40"/>
  <c r="E248" i="40"/>
  <c r="E15" i="40"/>
  <c r="E233" i="40"/>
  <c r="D341" i="40"/>
  <c r="E181" i="40"/>
  <c r="J422" i="40"/>
  <c r="D295" i="40"/>
  <c r="E266" i="40"/>
  <c r="G125" i="40"/>
  <c r="D237" i="40"/>
  <c r="D94" i="40"/>
  <c r="D204" i="40"/>
  <c r="D5" i="40"/>
  <c r="D153" i="40"/>
  <c r="D308" i="40"/>
  <c r="D347" i="40"/>
  <c r="D100" i="40"/>
  <c r="D304" i="40"/>
  <c r="E196" i="40"/>
  <c r="D354" i="40"/>
  <c r="J366" i="40"/>
  <c r="D191" i="40"/>
  <c r="E263" i="40"/>
  <c r="D307" i="40"/>
  <c r="E43" i="40"/>
  <c r="G58" i="40"/>
  <c r="E206" i="40"/>
  <c r="E244" i="40"/>
  <c r="D296" i="40"/>
  <c r="G88" i="40"/>
  <c r="G6" i="40"/>
  <c r="G137" i="40"/>
  <c r="G124" i="40"/>
  <c r="D357" i="40"/>
  <c r="D303" i="40"/>
  <c r="J480" i="40"/>
  <c r="D54" i="40"/>
  <c r="D91" i="40"/>
  <c r="D32" i="40"/>
  <c r="E257" i="40"/>
  <c r="E177" i="40"/>
  <c r="J453" i="40"/>
  <c r="E282" i="40"/>
  <c r="D380" i="40"/>
  <c r="G75" i="40"/>
  <c r="G78" i="40"/>
  <c r="D468" i="40"/>
  <c r="D50" i="40"/>
  <c r="D273" i="40"/>
  <c r="D373" i="40"/>
  <c r="E195" i="40"/>
  <c r="E180" i="40"/>
  <c r="D339" i="40"/>
  <c r="D397" i="40"/>
  <c r="D396" i="40"/>
  <c r="D72" i="40"/>
  <c r="D26" i="40"/>
  <c r="D325" i="40"/>
  <c r="D316" i="40"/>
  <c r="G86" i="40"/>
  <c r="G14" i="40"/>
  <c r="D329" i="40"/>
  <c r="D435" i="40"/>
  <c r="D56" i="40"/>
  <c r="E202" i="40"/>
  <c r="BF58" i="3"/>
  <c r="BE58" i="3"/>
  <c r="BR58" i="3" s="1"/>
  <c r="AO8" i="3"/>
  <c r="H6" i="45"/>
  <c r="AK8" i="3" a="1"/>
  <c r="AK8" i="3" s="1"/>
  <c r="AP8" i="3"/>
  <c r="AM8" i="3"/>
  <c r="I6" i="45" s="1"/>
  <c r="AR8" i="3"/>
  <c r="AQ8" i="3"/>
  <c r="AS8" i="3"/>
  <c r="AT8" i="3"/>
  <c r="J6" i="45" s="1"/>
  <c r="AN8" i="3"/>
  <c r="AO7" i="3"/>
  <c r="AP7" i="3"/>
  <c r="AR7" i="3"/>
  <c r="AT7" i="3"/>
  <c r="J5" i="45" s="1"/>
  <c r="AK7" i="3" a="1"/>
  <c r="AK7" i="3" s="1"/>
  <c r="AM7" i="3"/>
  <c r="I5" i="45" s="1"/>
  <c r="AS7" i="3"/>
  <c r="H5" i="45"/>
  <c r="AQ7" i="3"/>
  <c r="AN7" i="3"/>
  <c r="AM71" i="3"/>
  <c r="U21" i="45" s="1"/>
  <c r="T21" i="45"/>
  <c r="AK71" i="3" a="1"/>
  <c r="AK71" i="3" s="1"/>
  <c r="AS71" i="3"/>
  <c r="AN71" i="3"/>
  <c r="AP71" i="3"/>
  <c r="AR71" i="3"/>
  <c r="W21" i="45" s="1"/>
  <c r="AO71" i="3"/>
  <c r="AQ71" i="3"/>
  <c r="AT71" i="3"/>
  <c r="V21" i="45" s="1"/>
  <c r="BF61" i="3"/>
  <c r="BE61" i="3"/>
  <c r="BR61" i="3" s="1"/>
  <c r="BL66" i="3"/>
  <c r="AN97" i="3"/>
  <c r="AS97" i="3"/>
  <c r="AM97" i="3"/>
  <c r="U47" i="45" s="1"/>
  <c r="AP97" i="3"/>
  <c r="AQ97" i="3"/>
  <c r="AO97" i="3"/>
  <c r="AT97" i="3"/>
  <c r="V47" i="45" s="1"/>
  <c r="AK97" i="3" a="1"/>
  <c r="AK97" i="3" s="1"/>
  <c r="T47" i="45"/>
  <c r="AR97" i="3"/>
  <c r="AR79" i="3"/>
  <c r="AP79" i="3"/>
  <c r="AN79" i="3"/>
  <c r="AS79" i="3"/>
  <c r="AT79" i="3"/>
  <c r="V29" i="45" s="1"/>
  <c r="AO79" i="3"/>
  <c r="T29" i="45"/>
  <c r="AQ79" i="3"/>
  <c r="AK79" i="3" a="1"/>
  <c r="AK79" i="3" s="1"/>
  <c r="AM79" i="3"/>
  <c r="U29" i="45" s="1"/>
  <c r="BF65" i="3"/>
  <c r="BE65" i="3"/>
  <c r="BR65" i="3" s="1"/>
  <c r="AP70" i="3"/>
  <c r="AT70" i="3"/>
  <c r="V20" i="45" s="1"/>
  <c r="AS70" i="3"/>
  <c r="AM70" i="3"/>
  <c r="U20" i="45" s="1"/>
  <c r="AR70" i="3"/>
  <c r="W20" i="45" s="1"/>
  <c r="AK70" i="3" a="1"/>
  <c r="AK70" i="3" s="1"/>
  <c r="T20" i="45"/>
  <c r="AQ70" i="3"/>
  <c r="AO70" i="3"/>
  <c r="AN70" i="3"/>
  <c r="BF66" i="3"/>
  <c r="BE66" i="3"/>
  <c r="BR66" i="3" s="1"/>
  <c r="E97" i="40"/>
  <c r="E386" i="40"/>
  <c r="E131" i="40"/>
  <c r="E71" i="40"/>
  <c r="E301" i="40"/>
  <c r="E483" i="40"/>
  <c r="E306" i="40"/>
  <c r="E313" i="40"/>
  <c r="E146" i="40"/>
  <c r="E303" i="40"/>
  <c r="E374" i="40"/>
  <c r="E492" i="40"/>
  <c r="E395" i="40"/>
  <c r="E411" i="40"/>
  <c r="E47" i="40"/>
  <c r="E123" i="40"/>
  <c r="E70" i="40"/>
  <c r="E417" i="40"/>
  <c r="E406" i="40"/>
  <c r="E138" i="40"/>
  <c r="E353" i="40"/>
  <c r="E419" i="40"/>
  <c r="E459" i="40"/>
  <c r="E166" i="40"/>
  <c r="E121" i="40"/>
  <c r="E287" i="40"/>
  <c r="E75" i="40"/>
  <c r="E482" i="40"/>
  <c r="E480" i="40"/>
  <c r="E474" i="40"/>
  <c r="E332" i="40"/>
  <c r="E319" i="40"/>
  <c r="E447" i="40"/>
  <c r="E397" i="40"/>
  <c r="E49" i="40"/>
  <c r="E130" i="40"/>
  <c r="E338" i="40"/>
  <c r="E321" i="40"/>
  <c r="E155" i="40"/>
  <c r="E61" i="40"/>
  <c r="E94" i="40"/>
  <c r="E314" i="40"/>
  <c r="E105" i="40"/>
  <c r="E428" i="40"/>
  <c r="E352" i="40"/>
  <c r="E481" i="40"/>
  <c r="E126" i="40"/>
  <c r="E86" i="40"/>
  <c r="E422" i="40"/>
  <c r="E414" i="40"/>
  <c r="E446" i="40"/>
  <c r="E106" i="40"/>
  <c r="E65" i="40"/>
  <c r="E494" i="40"/>
  <c r="E309" i="40"/>
  <c r="E372" i="40"/>
  <c r="E384" i="40"/>
  <c r="E134" i="40"/>
  <c r="E377" i="40"/>
  <c r="E343" i="40"/>
  <c r="E340" i="40"/>
  <c r="E388" i="40"/>
  <c r="E455" i="40"/>
  <c r="E451" i="40"/>
  <c r="E460" i="40"/>
  <c r="E454" i="40"/>
  <c r="E402" i="40"/>
  <c r="E296" i="40"/>
  <c r="E54" i="40"/>
  <c r="E158" i="40"/>
  <c r="E442" i="40"/>
  <c r="E329" i="40"/>
  <c r="E322" i="40"/>
  <c r="E457" i="40"/>
  <c r="E324" i="40"/>
  <c r="E380" i="40"/>
  <c r="E491" i="40"/>
  <c r="E452" i="40"/>
  <c r="E461" i="40"/>
  <c r="E433" i="40"/>
  <c r="E68" i="40"/>
  <c r="E327" i="40"/>
  <c r="E373" i="40"/>
  <c r="E355" i="40"/>
  <c r="E323" i="40"/>
  <c r="E104" i="40"/>
  <c r="E76" i="40"/>
  <c r="E464" i="40"/>
  <c r="E310" i="40"/>
  <c r="E140" i="40"/>
  <c r="E143" i="40"/>
  <c r="E116" i="40"/>
  <c r="E308" i="40"/>
  <c r="E110" i="40"/>
  <c r="E67" i="40"/>
  <c r="E375" i="40"/>
  <c r="E78" i="40"/>
  <c r="E96" i="40"/>
  <c r="E81" i="40"/>
  <c r="E137" i="40"/>
  <c r="E383" i="40"/>
  <c r="E382" i="40"/>
  <c r="E317" i="40"/>
  <c r="E469" i="40"/>
  <c r="E163" i="40"/>
  <c r="E440" i="40"/>
  <c r="E159" i="40"/>
  <c r="E114" i="40"/>
  <c r="E107" i="40"/>
  <c r="E404" i="40"/>
  <c r="E465" i="40"/>
  <c r="E109" i="40"/>
  <c r="E331" i="40"/>
  <c r="E290" i="40"/>
  <c r="E423" i="40"/>
  <c r="E485" i="40"/>
  <c r="E311" i="40"/>
  <c r="E164" i="40"/>
  <c r="E334" i="40"/>
  <c r="E385" i="40"/>
  <c r="E484" i="40"/>
  <c r="E450" i="40"/>
  <c r="E477" i="40"/>
  <c r="E304" i="40"/>
  <c r="E381" i="40"/>
  <c r="E103" i="40"/>
  <c r="E150" i="40"/>
  <c r="E318" i="40"/>
  <c r="E405" i="40"/>
  <c r="E59" i="40"/>
  <c r="E337" i="40"/>
  <c r="E470" i="40"/>
  <c r="E154" i="40"/>
  <c r="E363" i="40"/>
  <c r="E432" i="40"/>
  <c r="E132" i="40"/>
  <c r="E139" i="40"/>
  <c r="E341" i="40"/>
  <c r="E95" i="40"/>
  <c r="E396" i="40"/>
  <c r="E416" i="40"/>
  <c r="E456" i="40"/>
  <c r="E421" i="40"/>
  <c r="E391" i="40"/>
  <c r="E369" i="40"/>
  <c r="E348" i="40"/>
  <c r="E351" i="40"/>
  <c r="E339" i="40"/>
  <c r="E85" i="40"/>
  <c r="E289" i="40"/>
  <c r="E370" i="40"/>
  <c r="E125" i="40"/>
  <c r="E379" i="40"/>
  <c r="E288" i="40"/>
  <c r="F48" i="40"/>
  <c r="E113" i="40"/>
  <c r="E426" i="40"/>
  <c r="E98" i="40"/>
  <c r="E128" i="40"/>
  <c r="E360" i="40"/>
  <c r="E415" i="40"/>
  <c r="E141" i="40"/>
  <c r="E299" i="40"/>
  <c r="E148" i="40"/>
  <c r="E463" i="40"/>
  <c r="E336" i="40"/>
  <c r="E120" i="40"/>
  <c r="E475" i="40"/>
  <c r="E335" i="40"/>
  <c r="E326" i="40"/>
  <c r="E435" i="40"/>
  <c r="E62" i="40"/>
  <c r="E328" i="40"/>
  <c r="E297" i="40"/>
  <c r="E56" i="40"/>
  <c r="E366" i="40"/>
  <c r="E144" i="40"/>
  <c r="E77" i="40"/>
  <c r="E135" i="40"/>
  <c r="E346" i="40"/>
  <c r="E80" i="40"/>
  <c r="E122" i="40"/>
  <c r="E424" i="40"/>
  <c r="E444" i="40"/>
  <c r="E117" i="40"/>
  <c r="E458" i="40"/>
  <c r="E378" i="40"/>
  <c r="E151" i="40"/>
  <c r="E157" i="40"/>
  <c r="E73" i="40"/>
  <c r="E389" i="40"/>
  <c r="E462" i="40"/>
  <c r="E425" i="40"/>
  <c r="E87" i="40"/>
  <c r="E133" i="40"/>
  <c r="E371" i="40"/>
  <c r="E344" i="40"/>
  <c r="E147" i="40"/>
  <c r="E92" i="40"/>
  <c r="E52" i="40"/>
  <c r="E410" i="40"/>
  <c r="E412" i="40"/>
  <c r="E364" i="40"/>
  <c r="E333" i="40"/>
  <c r="E466" i="40"/>
  <c r="E136" i="40"/>
  <c r="E376" i="40"/>
  <c r="E149" i="40"/>
  <c r="E486" i="40"/>
  <c r="E300" i="40"/>
  <c r="E156" i="40"/>
  <c r="E50" i="40"/>
  <c r="E315" i="40"/>
  <c r="E367" i="40"/>
  <c r="E91" i="40"/>
  <c r="E430" i="40"/>
  <c r="E69" i="40"/>
  <c r="E325" i="40"/>
  <c r="E145" i="40"/>
  <c r="E488" i="40"/>
  <c r="E436" i="40"/>
  <c r="E495" i="40"/>
  <c r="E142" i="40"/>
  <c r="E409" i="40"/>
  <c r="E82" i="40"/>
  <c r="E292" i="40"/>
  <c r="E294" i="40"/>
  <c r="E83" i="40"/>
  <c r="E162" i="40"/>
  <c r="E160" i="40"/>
  <c r="E427" i="40"/>
  <c r="E84" i="40"/>
  <c r="E392" i="40"/>
  <c r="E413" i="40"/>
  <c r="E471" i="40"/>
  <c r="E101" i="40"/>
  <c r="E119" i="40"/>
  <c r="E93" i="40"/>
  <c r="E350" i="40"/>
  <c r="E473" i="40"/>
  <c r="E307" i="40"/>
  <c r="E468" i="40"/>
  <c r="E345" i="40"/>
  <c r="E387" i="40"/>
  <c r="E305" i="40"/>
  <c r="E438" i="40"/>
  <c r="E476" i="40"/>
  <c r="E496" i="40"/>
  <c r="E400" i="40"/>
  <c r="E74" i="40"/>
  <c r="E358" i="40"/>
  <c r="E64" i="40"/>
  <c r="E393" i="40"/>
  <c r="E298" i="40"/>
  <c r="E89" i="40"/>
  <c r="E320" i="40"/>
  <c r="E467" i="40"/>
  <c r="E357" i="40"/>
  <c r="E453" i="40"/>
  <c r="E108" i="40"/>
  <c r="E312" i="40"/>
  <c r="E112" i="40"/>
  <c r="E408" i="40"/>
  <c r="E295" i="40"/>
  <c r="E479" i="40"/>
  <c r="E429" i="40"/>
  <c r="E115" i="40"/>
  <c r="E127" i="40"/>
  <c r="E349" i="40"/>
  <c r="E72" i="40"/>
  <c r="E347" i="40"/>
  <c r="E153" i="40"/>
  <c r="E390" i="40"/>
  <c r="E490" i="40"/>
  <c r="E362" i="40"/>
  <c r="E401" i="40"/>
  <c r="E57" i="40"/>
  <c r="E394" i="40"/>
  <c r="E53" i="40"/>
  <c r="E472" i="40"/>
  <c r="E66" i="40"/>
  <c r="E291" i="40"/>
  <c r="E356" i="40"/>
  <c r="E124" i="40"/>
  <c r="E152" i="40"/>
  <c r="E51" i="40"/>
  <c r="E55" i="40"/>
  <c r="E99" i="40"/>
  <c r="E441" i="40"/>
  <c r="E330" i="40"/>
  <c r="E129" i="40"/>
  <c r="E293" i="40"/>
  <c r="E407" i="40"/>
  <c r="E437" i="40"/>
  <c r="E443" i="40"/>
  <c r="E434" i="40"/>
  <c r="E161" i="40"/>
  <c r="E478" i="40"/>
  <c r="E449" i="40"/>
  <c r="E63" i="40"/>
  <c r="E487" i="40"/>
  <c r="E60" i="40"/>
  <c r="E100" i="40"/>
  <c r="E420" i="40"/>
  <c r="E365" i="40"/>
  <c r="E368" i="40"/>
  <c r="E58" i="40"/>
  <c r="E342" i="40"/>
  <c r="E118" i="40"/>
  <c r="E489" i="40"/>
  <c r="E354" i="40"/>
  <c r="E88" i="40"/>
  <c r="E418" i="40"/>
  <c r="E445" i="40"/>
  <c r="E431" i="40"/>
  <c r="E359" i="40"/>
  <c r="E165" i="40"/>
  <c r="E302" i="40"/>
  <c r="E493" i="40"/>
  <c r="E90" i="40"/>
  <c r="E448" i="40"/>
  <c r="E79" i="40"/>
  <c r="E361" i="40"/>
  <c r="E316" i="40"/>
  <c r="E102" i="40"/>
  <c r="E399" i="40"/>
  <c r="E111" i="40"/>
  <c r="E403" i="40"/>
  <c r="E439" i="40"/>
  <c r="E398" i="40"/>
  <c r="AP62" i="3"/>
  <c r="AS62" i="3"/>
  <c r="T12" i="45"/>
  <c r="AK62" i="3" a="1"/>
  <c r="AK62" i="3" s="1"/>
  <c r="AO62" i="3"/>
  <c r="AM62" i="3"/>
  <c r="U12" i="45" s="1"/>
  <c r="AR62" i="3"/>
  <c r="AQ62" i="3"/>
  <c r="AT62" i="3"/>
  <c r="V12" i="45" s="1"/>
  <c r="AN62" i="3"/>
  <c r="AP95" i="3"/>
  <c r="AT95" i="3"/>
  <c r="V45" i="45" s="1"/>
  <c r="AR95" i="3"/>
  <c r="W45" i="45" s="1"/>
  <c r="AM95" i="3"/>
  <c r="U45" i="45" s="1"/>
  <c r="T45" i="45"/>
  <c r="AO95" i="3"/>
  <c r="AS95" i="3"/>
  <c r="AN95" i="3"/>
  <c r="AQ95" i="3"/>
  <c r="AK95" i="3" a="1"/>
  <c r="AK95" i="3" s="1"/>
  <c r="T5" i="45"/>
  <c r="AP55" i="3"/>
  <c r="AT55" i="3"/>
  <c r="V5" i="45" s="1"/>
  <c r="AN55" i="3"/>
  <c r="AM55" i="3"/>
  <c r="U5" i="45" s="1"/>
  <c r="AS55" i="3"/>
  <c r="AQ55" i="3"/>
  <c r="AK55" i="3" a="1"/>
  <c r="AK55" i="3" s="1"/>
  <c r="AR55" i="3"/>
  <c r="AO55" i="3"/>
  <c r="AS48" i="3"/>
  <c r="AP48" i="3"/>
  <c r="AQ48" i="3"/>
  <c r="AT48" i="3"/>
  <c r="J46" i="45" s="1"/>
  <c r="AM48" i="3"/>
  <c r="I46" i="45" s="1"/>
  <c r="AR48" i="3"/>
  <c r="H46" i="45"/>
  <c r="AO48" i="3"/>
  <c r="AN48" i="3"/>
  <c r="AK48" i="3" a="1"/>
  <c r="AK48" i="3" s="1"/>
  <c r="BE68" i="3"/>
  <c r="BR68" i="3" s="1"/>
  <c r="BF68" i="3"/>
  <c r="AM38" i="3"/>
  <c r="I36" i="45" s="1"/>
  <c r="AQ38" i="3"/>
  <c r="AN38" i="3"/>
  <c r="H36" i="45"/>
  <c r="AK38" i="3" a="1"/>
  <c r="AK38" i="3" s="1"/>
  <c r="AO38" i="3"/>
  <c r="AS38" i="3"/>
  <c r="AR38" i="3"/>
  <c r="AP38" i="3"/>
  <c r="AT38" i="3"/>
  <c r="J36" i="45" s="1"/>
  <c r="AQ30" i="3"/>
  <c r="AK30" i="3" a="1"/>
  <c r="AK30" i="3" s="1"/>
  <c r="AN30" i="3"/>
  <c r="AP30" i="3"/>
  <c r="AT30" i="3"/>
  <c r="J28" i="45" s="1"/>
  <c r="AM30" i="3"/>
  <c r="I28" i="45" s="1"/>
  <c r="AO30" i="3"/>
  <c r="AS30" i="3"/>
  <c r="AR30" i="3"/>
  <c r="K28" i="45" s="1"/>
  <c r="H28" i="45"/>
  <c r="AP89" i="3"/>
  <c r="AO89" i="3"/>
  <c r="AS89" i="3"/>
  <c r="AT89" i="3"/>
  <c r="V39" i="45" s="1"/>
  <c r="AQ89" i="3"/>
  <c r="AM89" i="3"/>
  <c r="U39" i="45" s="1"/>
  <c r="AN89" i="3"/>
  <c r="AK89" i="3" a="1"/>
  <c r="AK89" i="3" s="1"/>
  <c r="T39" i="45"/>
  <c r="AR89" i="3"/>
  <c r="W39" i="45" s="1"/>
  <c r="AN78" i="3"/>
  <c r="T28" i="45"/>
  <c r="AK78" i="3" a="1"/>
  <c r="AK78" i="3" s="1"/>
  <c r="AQ78" i="3"/>
  <c r="AR78" i="3"/>
  <c r="AS78" i="3"/>
  <c r="AP78" i="3"/>
  <c r="AT78" i="3"/>
  <c r="V28" i="45" s="1"/>
  <c r="AO78" i="3"/>
  <c r="AM78" i="3"/>
  <c r="U28" i="45" s="1"/>
  <c r="BF69" i="3"/>
  <c r="BE69" i="3"/>
  <c r="BR69" i="3" s="1"/>
  <c r="AP64" i="3"/>
  <c r="T14" i="45"/>
  <c r="AR64" i="3"/>
  <c r="W14" i="45" s="1"/>
  <c r="AT64" i="3"/>
  <c r="V14" i="45" s="1"/>
  <c r="AM64" i="3"/>
  <c r="U14" i="45" s="1"/>
  <c r="AQ64" i="3"/>
  <c r="AO64" i="3"/>
  <c r="AK64" i="3" a="1"/>
  <c r="AK64" i="3" s="1"/>
  <c r="AN64" i="3"/>
  <c r="AS64" i="3"/>
  <c r="BL65" i="3"/>
  <c r="AQ46" i="3"/>
  <c r="AT46" i="3"/>
  <c r="J44" i="45" s="1"/>
  <c r="AN46" i="3"/>
  <c r="AP46" i="3"/>
  <c r="AR46" i="3"/>
  <c r="AO46" i="3"/>
  <c r="AK46" i="3" a="1"/>
  <c r="AK46" i="3" s="1"/>
  <c r="AS46" i="3"/>
  <c r="H44" i="45"/>
  <c r="AM46" i="3"/>
  <c r="I44" i="45" s="1"/>
  <c r="F282" i="40"/>
  <c r="F125" i="40"/>
  <c r="F70" i="40"/>
  <c r="H31" i="40"/>
  <c r="H272" i="40"/>
  <c r="H139" i="40"/>
  <c r="F155" i="40"/>
  <c r="F5" i="40"/>
  <c r="F364" i="40"/>
  <c r="F153" i="40"/>
  <c r="F182" i="40"/>
  <c r="F349" i="40"/>
  <c r="H436" i="40"/>
  <c r="F35" i="40"/>
  <c r="H114" i="40"/>
  <c r="F237" i="40"/>
  <c r="H257" i="40"/>
  <c r="F279" i="40"/>
  <c r="F162" i="40"/>
  <c r="F57" i="40"/>
  <c r="F322" i="40"/>
  <c r="I490" i="40"/>
  <c r="F3" i="40"/>
  <c r="F351" i="40"/>
  <c r="F43" i="40"/>
  <c r="F280" i="40"/>
  <c r="F127" i="40"/>
  <c r="F243" i="40"/>
  <c r="F117" i="40"/>
  <c r="H133" i="40"/>
  <c r="F277" i="40"/>
  <c r="F177" i="40"/>
  <c r="H143" i="40"/>
  <c r="H437" i="40"/>
  <c r="F337" i="40"/>
  <c r="H464" i="40"/>
  <c r="F328" i="40"/>
  <c r="F199" i="40"/>
  <c r="F369" i="40"/>
  <c r="F432" i="40"/>
  <c r="F36" i="40"/>
  <c r="F358" i="40"/>
  <c r="H240" i="40"/>
  <c r="F361" i="40"/>
  <c r="H441" i="40"/>
  <c r="H19" i="40"/>
  <c r="H274" i="40"/>
  <c r="H28" i="40"/>
  <c r="I248" i="40"/>
  <c r="H439" i="40"/>
  <c r="I286" i="40"/>
  <c r="H430" i="40"/>
  <c r="H428" i="40"/>
  <c r="H132" i="40"/>
  <c r="F67" i="40"/>
  <c r="F40" i="40"/>
  <c r="F118" i="40"/>
  <c r="H472" i="40"/>
  <c r="H450" i="40"/>
  <c r="H234" i="40"/>
  <c r="H113" i="40"/>
  <c r="H478" i="40"/>
  <c r="F335" i="40"/>
  <c r="F487" i="40"/>
  <c r="H255" i="40"/>
  <c r="H135" i="40"/>
  <c r="F492" i="40"/>
  <c r="F190" i="40"/>
  <c r="H29" i="40"/>
  <c r="H261" i="40"/>
  <c r="I284" i="40"/>
  <c r="H249" i="40"/>
  <c r="F267" i="40"/>
  <c r="F367" i="40"/>
  <c r="F124" i="40"/>
  <c r="H462" i="40"/>
  <c r="F197" i="40"/>
  <c r="H137" i="40"/>
  <c r="F338" i="40"/>
  <c r="F61" i="40"/>
  <c r="F455" i="40"/>
  <c r="H146" i="40"/>
  <c r="H433" i="40"/>
  <c r="F175" i="40"/>
  <c r="H262" i="40"/>
  <c r="F179" i="40"/>
  <c r="F456" i="40"/>
  <c r="H470" i="40"/>
  <c r="F318" i="40"/>
  <c r="F360" i="40"/>
  <c r="F458" i="40"/>
  <c r="H429" i="40"/>
  <c r="F192" i="40"/>
  <c r="H256" i="40"/>
  <c r="I496" i="40"/>
  <c r="F6" i="40"/>
  <c r="F80" i="40"/>
  <c r="I459" i="40"/>
  <c r="F151" i="40"/>
  <c r="H254" i="40"/>
  <c r="F160" i="40"/>
  <c r="F244" i="40"/>
  <c r="F484" i="40"/>
  <c r="F194" i="40"/>
  <c r="F198" i="40"/>
  <c r="F352" i="40"/>
  <c r="F493" i="40"/>
  <c r="F64" i="40"/>
  <c r="F65" i="40"/>
  <c r="F37" i="40"/>
  <c r="F39" i="40"/>
  <c r="F183" i="40"/>
  <c r="H111" i="40"/>
  <c r="I273" i="40"/>
  <c r="H440" i="40"/>
  <c r="F55" i="40"/>
  <c r="F319" i="40"/>
  <c r="F159" i="40"/>
  <c r="H140" i="40"/>
  <c r="H112" i="40"/>
  <c r="F76" i="40"/>
  <c r="F62" i="40"/>
  <c r="H465" i="40"/>
  <c r="H260" i="40"/>
  <c r="F33" i="40"/>
  <c r="H241" i="40"/>
  <c r="F32" i="40"/>
  <c r="H431" i="40"/>
  <c r="H235" i="40"/>
  <c r="H266" i="40"/>
  <c r="H446" i="40"/>
  <c r="F331" i="40"/>
  <c r="F316" i="40"/>
  <c r="F332" i="40"/>
  <c r="F434" i="40"/>
  <c r="F357" i="40"/>
  <c r="F330" i="40"/>
  <c r="H479" i="40"/>
  <c r="F363" i="40"/>
  <c r="F66" i="40"/>
  <c r="F38" i="40"/>
  <c r="F20" i="40"/>
  <c r="F494" i="40"/>
  <c r="F442" i="40"/>
  <c r="F339" i="40"/>
  <c r="F188" i="40"/>
  <c r="F247" i="40"/>
  <c r="H142" i="40"/>
  <c r="H481" i="40"/>
  <c r="F362" i="40"/>
  <c r="H265" i="40"/>
  <c r="H264" i="40"/>
  <c r="H438" i="40"/>
  <c r="H427" i="40"/>
  <c r="F370" i="40"/>
  <c r="F79" i="40"/>
  <c r="H475" i="40"/>
  <c r="I165" i="40"/>
  <c r="H231" i="40"/>
  <c r="F157" i="40"/>
  <c r="F23" i="40"/>
  <c r="I131" i="40"/>
  <c r="F366" i="40"/>
  <c r="F340" i="40"/>
  <c r="F189" i="40"/>
  <c r="H136" i="40"/>
  <c r="F34" i="40"/>
  <c r="F200" i="40"/>
  <c r="F359" i="40"/>
  <c r="F334" i="40"/>
  <c r="F278" i="40"/>
  <c r="F126" i="40"/>
  <c r="F268" i="40"/>
  <c r="F148" i="40"/>
  <c r="H474" i="40"/>
  <c r="F75" i="40"/>
  <c r="F149" i="40"/>
  <c r="F325" i="40"/>
  <c r="H258" i="40"/>
  <c r="H466" i="40"/>
  <c r="H476" i="40"/>
  <c r="F129" i="40"/>
  <c r="H141" i="40"/>
  <c r="F42" i="40"/>
  <c r="F120" i="40"/>
  <c r="H477" i="40"/>
  <c r="F495" i="40"/>
  <c r="F156" i="40"/>
  <c r="F68" i="40"/>
  <c r="H246" i="40"/>
  <c r="F178" i="40"/>
  <c r="F41" i="40"/>
  <c r="F281" i="40"/>
  <c r="F122" i="40"/>
  <c r="F78" i="40"/>
  <c r="H138" i="40"/>
  <c r="F321" i="40"/>
  <c r="F201" i="40"/>
  <c r="F164" i="40"/>
  <c r="F8" i="40"/>
  <c r="F444" i="40"/>
  <c r="F346" i="40"/>
  <c r="F63" i="40"/>
  <c r="H144" i="40"/>
  <c r="F77" i="40"/>
  <c r="H250" i="40"/>
  <c r="F158" i="40"/>
  <c r="F147" i="40"/>
  <c r="F161" i="40"/>
  <c r="I489" i="40"/>
  <c r="F354" i="40"/>
  <c r="I491" i="40"/>
  <c r="F191" i="40"/>
  <c r="H473" i="40"/>
  <c r="F242" i="40"/>
  <c r="F324" i="40"/>
  <c r="F457" i="40"/>
  <c r="F69" i="40"/>
  <c r="H283" i="40"/>
  <c r="F163" i="40"/>
  <c r="F356" i="40"/>
  <c r="F323" i="40"/>
  <c r="H236" i="40"/>
  <c r="H259" i="40"/>
  <c r="F60" i="40"/>
  <c r="H232" i="40"/>
  <c r="F185" i="40"/>
  <c r="F187" i="40"/>
  <c r="F123" i="40"/>
  <c r="H471" i="40"/>
  <c r="H115" i="40"/>
  <c r="F329" i="40"/>
  <c r="F333" i="40"/>
  <c r="F445" i="40"/>
  <c r="F166" i="40"/>
  <c r="I128" i="40"/>
  <c r="F453" i="40"/>
  <c r="H26" i="40"/>
  <c r="H145" i="40"/>
  <c r="F4" i="40"/>
  <c r="H467" i="40"/>
  <c r="F73" i="40"/>
  <c r="H253" i="40"/>
  <c r="H233" i="40"/>
  <c r="F180" i="40"/>
  <c r="I461" i="40"/>
  <c r="F9" i="40"/>
  <c r="I285" i="40"/>
  <c r="F443" i="40"/>
  <c r="F46" i="40"/>
  <c r="F44" i="40"/>
  <c r="F270" i="40"/>
  <c r="F152" i="40"/>
  <c r="H488" i="40"/>
  <c r="F25" i="40"/>
  <c r="F435" i="40"/>
  <c r="F196" i="40"/>
  <c r="H134" i="40"/>
  <c r="H30" i="40"/>
  <c r="F485" i="40"/>
  <c r="F315" i="40"/>
  <c r="H336" i="40"/>
  <c r="F58" i="40"/>
  <c r="H27" i="40"/>
  <c r="F452" i="40"/>
  <c r="F154" i="40"/>
  <c r="F320" i="40"/>
  <c r="F454" i="40"/>
  <c r="F245" i="40"/>
  <c r="F353" i="40"/>
  <c r="F482" i="40"/>
  <c r="F193" i="40"/>
  <c r="I251" i="40"/>
  <c r="F21" i="40"/>
  <c r="F365" i="40"/>
  <c r="F59" i="40"/>
  <c r="H463" i="40"/>
  <c r="F45" i="40"/>
  <c r="F486" i="40"/>
  <c r="H469" i="40"/>
  <c r="F56" i="40"/>
  <c r="F81" i="40"/>
  <c r="F350" i="40"/>
  <c r="F447" i="40"/>
  <c r="H468" i="40"/>
  <c r="F345" i="40"/>
  <c r="F341" i="40"/>
  <c r="F130" i="40"/>
  <c r="F24" i="40"/>
  <c r="F150" i="40"/>
  <c r="H252" i="40"/>
  <c r="H342" i="40"/>
  <c r="F22" i="40"/>
  <c r="F71" i="40"/>
  <c r="F269" i="40"/>
  <c r="F317" i="40"/>
  <c r="F74" i="40"/>
  <c r="I276" i="40"/>
  <c r="F343" i="40"/>
  <c r="H238" i="40"/>
  <c r="F347" i="40"/>
  <c r="F202" i="40"/>
  <c r="H263" i="40"/>
  <c r="F181" i="40"/>
  <c r="F327" i="40"/>
  <c r="H480" i="40"/>
  <c r="F348" i="40"/>
  <c r="H271" i="40"/>
  <c r="F195" i="40"/>
  <c r="F119" i="40"/>
  <c r="H275" i="40"/>
  <c r="F82" i="40"/>
  <c r="F355" i="40"/>
  <c r="F344" i="40"/>
  <c r="I451" i="40"/>
  <c r="F483" i="40"/>
  <c r="F176" i="40"/>
  <c r="H239" i="40"/>
  <c r="F10" i="40"/>
  <c r="H449" i="40"/>
  <c r="F121" i="40"/>
  <c r="H116" i="40"/>
  <c r="F326" i="40"/>
  <c r="I448" i="40"/>
  <c r="I460" i="40"/>
  <c r="F184" i="40"/>
  <c r="F7" i="40"/>
  <c r="F186" i="40"/>
  <c r="F368" i="40"/>
  <c r="F72" i="40"/>
  <c r="AT32" i="3"/>
  <c r="J30" i="45" s="1"/>
  <c r="AS32" i="3"/>
  <c r="AO32" i="3"/>
  <c r="AP32" i="3"/>
  <c r="H30" i="45"/>
  <c r="AN32" i="3"/>
  <c r="AQ32" i="3"/>
  <c r="AK32" i="3" a="1"/>
  <c r="AK32" i="3" s="1"/>
  <c r="AR32" i="3"/>
  <c r="AM32" i="3"/>
  <c r="I30" i="45" s="1"/>
  <c r="AK94" i="3" a="1"/>
  <c r="AK94" i="3" s="1"/>
  <c r="AS94" i="3"/>
  <c r="AR94" i="3"/>
  <c r="W44" i="45" s="1"/>
  <c r="AO94" i="3"/>
  <c r="T44" i="45"/>
  <c r="AN94" i="3"/>
  <c r="AP94" i="3"/>
  <c r="AM94" i="3"/>
  <c r="U44" i="45" s="1"/>
  <c r="AQ94" i="3"/>
  <c r="AT94" i="3"/>
  <c r="V44" i="45" s="1"/>
  <c r="AT47" i="3"/>
  <c r="J45" i="45" s="1"/>
  <c r="AM47" i="3"/>
  <c r="I45" i="45" s="1"/>
  <c r="H45" i="45"/>
  <c r="AK47" i="3" a="1"/>
  <c r="AK47" i="3" s="1"/>
  <c r="AR47" i="3"/>
  <c r="AO47" i="3"/>
  <c r="AQ47" i="3"/>
  <c r="AS47" i="3"/>
  <c r="AN47" i="3"/>
  <c r="AP47" i="3"/>
  <c r="AS40" i="3"/>
  <c r="AN40" i="3"/>
  <c r="AM40" i="3"/>
  <c r="I38" i="45" s="1"/>
  <c r="AR40" i="3"/>
  <c r="AO40" i="3"/>
  <c r="AQ40" i="3"/>
  <c r="AK40" i="3" a="1"/>
  <c r="AK40" i="3" s="1"/>
  <c r="AP40" i="3"/>
  <c r="H38" i="45"/>
  <c r="AT40" i="3"/>
  <c r="J38" i="45" s="1"/>
  <c r="AK63" i="3" a="1"/>
  <c r="AK63" i="3" s="1"/>
  <c r="AP63" i="3"/>
  <c r="AN63" i="3"/>
  <c r="AQ63" i="3"/>
  <c r="AO63" i="3"/>
  <c r="AS63" i="3"/>
  <c r="AT63" i="3"/>
  <c r="V13" i="45" s="1"/>
  <c r="AR63" i="3"/>
  <c r="T13" i="45"/>
  <c r="AM63" i="3"/>
  <c r="U13" i="45" s="1"/>
  <c r="BL67" i="3"/>
  <c r="AQ73" i="3"/>
  <c r="AK73" i="3" a="1"/>
  <c r="AK73" i="3" s="1"/>
  <c r="AS73" i="3"/>
  <c r="AN73" i="3"/>
  <c r="AP73" i="3"/>
  <c r="T23" i="45"/>
  <c r="AT73" i="3"/>
  <c r="V23" i="45" s="1"/>
  <c r="AR73" i="3"/>
  <c r="W23" i="45" s="1"/>
  <c r="AM73" i="3"/>
  <c r="U23" i="45" s="1"/>
  <c r="AO73" i="3"/>
  <c r="AT39" i="3"/>
  <c r="J37" i="45" s="1"/>
  <c r="H37" i="45"/>
  <c r="AM39" i="3"/>
  <c r="I37" i="45" s="1"/>
  <c r="AO39" i="3"/>
  <c r="AK39" i="3" a="1"/>
  <c r="AK39" i="3" s="1"/>
  <c r="AQ39" i="3"/>
  <c r="AN39" i="3"/>
  <c r="AS39" i="3"/>
  <c r="AP39" i="3"/>
  <c r="AR39" i="3"/>
  <c r="K37" i="45" s="1"/>
  <c r="AN80" i="3"/>
  <c r="T30" i="45"/>
  <c r="AS80" i="3"/>
  <c r="AT80" i="3"/>
  <c r="V30" i="45" s="1"/>
  <c r="AP80" i="3"/>
  <c r="AQ80" i="3"/>
  <c r="AM80" i="3"/>
  <c r="U30" i="45" s="1"/>
  <c r="AR80" i="3"/>
  <c r="AK80" i="3" a="1"/>
  <c r="AK80" i="3" s="1"/>
  <c r="AO80" i="3"/>
  <c r="AR25" i="3"/>
  <c r="AK25" i="3" a="1"/>
  <c r="AK25" i="3" s="1"/>
  <c r="AM25" i="3"/>
  <c r="I23" i="45" s="1"/>
  <c r="AP25" i="3"/>
  <c r="AO25" i="3"/>
  <c r="AS25" i="3"/>
  <c r="AQ25" i="3"/>
  <c r="AT25" i="3"/>
  <c r="J23" i="45" s="1"/>
  <c r="AN25" i="3"/>
  <c r="H23" i="45"/>
  <c r="J81" i="40"/>
  <c r="J450" i="40"/>
  <c r="J43" i="40"/>
  <c r="J465" i="40"/>
  <c r="J368" i="40"/>
  <c r="J132" i="40"/>
  <c r="J277" i="40"/>
  <c r="J151" i="40"/>
  <c r="J221" i="40"/>
  <c r="J290" i="40"/>
  <c r="J109" i="40"/>
  <c r="J435" i="40"/>
  <c r="J169" i="40"/>
  <c r="J234" i="40"/>
  <c r="J468" i="40"/>
  <c r="J482" i="40"/>
  <c r="J432" i="40"/>
  <c r="J29" i="40"/>
  <c r="J474" i="40"/>
  <c r="J65" i="40"/>
  <c r="J145" i="40"/>
  <c r="J419" i="40"/>
  <c r="J121" i="40"/>
  <c r="J63" i="40"/>
  <c r="J267" i="40"/>
  <c r="J41" i="40"/>
  <c r="J386" i="40"/>
  <c r="J393" i="40"/>
  <c r="J205" i="40"/>
  <c r="J317" i="40"/>
  <c r="J100" i="40"/>
  <c r="J345" i="40"/>
  <c r="J170" i="40"/>
  <c r="J270" i="40"/>
  <c r="J297" i="40"/>
  <c r="J252" i="40"/>
  <c r="J140" i="40"/>
  <c r="J171" i="40"/>
  <c r="J236" i="40"/>
  <c r="J62" i="40"/>
  <c r="J372" i="40"/>
  <c r="J493" i="40"/>
  <c r="J329" i="40"/>
  <c r="J316" i="40"/>
  <c r="J18" i="40"/>
  <c r="J45" i="40"/>
  <c r="J448" i="40"/>
  <c r="J7" i="40"/>
  <c r="J306" i="40"/>
  <c r="J59" i="40"/>
  <c r="J379" i="40"/>
  <c r="J246" i="40"/>
  <c r="J36" i="40"/>
  <c r="J334" i="40"/>
  <c r="J15" i="40"/>
  <c r="J357" i="40"/>
  <c r="J289" i="40"/>
  <c r="J188" i="40"/>
  <c r="J388" i="40"/>
  <c r="J4" i="40"/>
  <c r="J212" i="40"/>
  <c r="J257" i="40"/>
  <c r="J284" i="40"/>
  <c r="J327" i="40"/>
  <c r="J363" i="40"/>
  <c r="J225" i="40"/>
  <c r="J378" i="40"/>
  <c r="J403" i="40"/>
  <c r="J113" i="40"/>
  <c r="J456" i="40"/>
  <c r="J38" i="40"/>
  <c r="J258" i="40"/>
  <c r="J97" i="40"/>
  <c r="J47" i="40"/>
  <c r="J176" i="40"/>
  <c r="J291" i="40"/>
  <c r="J5" i="40"/>
  <c r="J107" i="40"/>
  <c r="J344" i="40"/>
  <c r="J207" i="40"/>
  <c r="J322" i="40"/>
  <c r="J183" i="40"/>
  <c r="J190" i="40"/>
  <c r="J440" i="40"/>
  <c r="J325" i="40"/>
  <c r="J436" i="40"/>
  <c r="J438" i="40"/>
  <c r="J69" i="40"/>
  <c r="J365" i="40"/>
  <c r="J161" i="40"/>
  <c r="J347" i="40"/>
  <c r="J19" i="40"/>
  <c r="J101" i="40"/>
  <c r="J273" i="40"/>
  <c r="J22" i="40"/>
  <c r="J104" i="40"/>
  <c r="J275" i="40"/>
  <c r="J72" i="40"/>
  <c r="J185" i="40"/>
  <c r="J48" i="40"/>
  <c r="J84" i="40"/>
  <c r="J119" i="40"/>
  <c r="J85" i="40"/>
  <c r="J67" i="40"/>
  <c r="J174" i="40"/>
  <c r="J16" i="40"/>
  <c r="J213" i="40"/>
  <c r="J229" i="40"/>
  <c r="J175" i="40"/>
  <c r="J181" i="40"/>
  <c r="J74" i="40"/>
  <c r="J37" i="40"/>
  <c r="J238" i="40"/>
  <c r="J394" i="40"/>
  <c r="J429" i="40"/>
  <c r="J134" i="40"/>
  <c r="J220" i="40"/>
  <c r="J371" i="40"/>
  <c r="J50" i="40"/>
  <c r="J32" i="40"/>
  <c r="J218" i="40"/>
  <c r="J90" i="40"/>
  <c r="J26" i="40"/>
  <c r="J354" i="40"/>
  <c r="J390" i="40"/>
  <c r="J3" i="40"/>
  <c r="J159" i="40"/>
  <c r="J305" i="40"/>
  <c r="J405" i="40"/>
  <c r="J263" i="40"/>
  <c r="J452" i="40"/>
  <c r="J10" i="40"/>
  <c r="J27" i="40"/>
  <c r="J268" i="40"/>
  <c r="J242" i="40"/>
  <c r="J153" i="40"/>
  <c r="J486" i="40"/>
  <c r="J197" i="40"/>
  <c r="J374" i="40"/>
  <c r="J392" i="40"/>
  <c r="J23" i="40"/>
  <c r="J253" i="40"/>
  <c r="J443" i="40"/>
  <c r="J381" i="40"/>
  <c r="J92" i="40"/>
  <c r="J206" i="40"/>
  <c r="J260" i="40"/>
  <c r="J472" i="40"/>
  <c r="J194" i="40"/>
  <c r="J93" i="40"/>
  <c r="J265" i="40"/>
  <c r="J304" i="40"/>
  <c r="J83" i="40"/>
  <c r="J222" i="40"/>
  <c r="J87" i="40"/>
  <c r="J224" i="40"/>
  <c r="J326" i="40"/>
  <c r="J55" i="40"/>
  <c r="J182" i="40"/>
  <c r="J442" i="40"/>
  <c r="J122" i="40"/>
  <c r="J201" i="40"/>
  <c r="J232" i="40"/>
  <c r="J79" i="40"/>
  <c r="J111" i="40"/>
  <c r="J311" i="40"/>
  <c r="J279" i="40"/>
  <c r="J454" i="40"/>
  <c r="J250" i="40"/>
  <c r="J192" i="40"/>
  <c r="J361" i="40"/>
  <c r="J301" i="40"/>
  <c r="J177" i="40"/>
  <c r="J73" i="40"/>
  <c r="J321" i="40"/>
  <c r="J155" i="40"/>
  <c r="J2" i="40"/>
  <c r="J54" i="40"/>
  <c r="J33" i="40"/>
  <c r="J6" i="40"/>
  <c r="J196" i="40"/>
  <c r="J385" i="40"/>
  <c r="J64" i="40"/>
  <c r="J417" i="40"/>
  <c r="J407" i="40"/>
  <c r="J70" i="40"/>
  <c r="J261" i="40"/>
  <c r="J431" i="40"/>
  <c r="J216" i="40"/>
  <c r="J61" i="40"/>
  <c r="J237" i="40"/>
  <c r="J400" i="40"/>
  <c r="J31" i="40"/>
  <c r="J141" i="40"/>
  <c r="J28" i="40"/>
  <c r="J337" i="40"/>
  <c r="J245" i="40"/>
  <c r="J8" i="40"/>
  <c r="J293" i="40"/>
  <c r="J342" i="40"/>
  <c r="J415" i="40"/>
  <c r="J401" i="40"/>
  <c r="J128" i="40"/>
  <c r="J77" i="40"/>
  <c r="J68" i="40"/>
  <c r="J320" i="40"/>
  <c r="J126" i="40"/>
  <c r="J479" i="40"/>
  <c r="J58" i="40"/>
  <c r="J254" i="40"/>
  <c r="J352" i="40"/>
  <c r="J330" i="40"/>
  <c r="J187" i="40"/>
  <c r="J143" i="40"/>
  <c r="J359" i="40"/>
  <c r="J445" i="40"/>
  <c r="J14" i="40"/>
  <c r="J148" i="40"/>
  <c r="J239" i="40"/>
  <c r="J52" i="40"/>
  <c r="J340" i="40"/>
  <c r="J13" i="40"/>
  <c r="J167" i="40"/>
  <c r="J398" i="40"/>
  <c r="J217" i="40"/>
  <c r="J25" i="40"/>
  <c r="J300" i="40"/>
  <c r="J338" i="40"/>
  <c r="J302" i="40"/>
  <c r="J184" i="40"/>
  <c r="J157" i="40"/>
  <c r="J299" i="40"/>
  <c r="J308" i="40"/>
  <c r="J341" i="40"/>
  <c r="J125" i="40"/>
  <c r="J287" i="40"/>
  <c r="J256" i="40"/>
  <c r="J98" i="40"/>
  <c r="J373" i="40"/>
  <c r="J137" i="40"/>
  <c r="J421" i="40"/>
  <c r="J203" i="40"/>
  <c r="J396" i="40"/>
  <c r="J34" i="40"/>
  <c r="J349" i="40"/>
  <c r="J462" i="40"/>
  <c r="J413" i="40"/>
  <c r="J397" i="40"/>
  <c r="J288" i="40"/>
  <c r="J241" i="40"/>
  <c r="J20" i="40"/>
  <c r="J428" i="40"/>
  <c r="J383" i="40"/>
  <c r="J178" i="40"/>
  <c r="J56" i="40"/>
  <c r="J89" i="40"/>
  <c r="J133" i="40"/>
  <c r="J470" i="40"/>
  <c r="J40" i="40"/>
  <c r="J130" i="40"/>
  <c r="J95" i="40"/>
  <c r="J57" i="40"/>
  <c r="J51" i="40"/>
  <c r="J489" i="40"/>
  <c r="J410" i="40"/>
  <c r="J86" i="40"/>
  <c r="J233" i="40"/>
  <c r="J313" i="40"/>
  <c r="J243" i="40"/>
  <c r="J112" i="40"/>
  <c r="J21" i="40"/>
  <c r="J116" i="40"/>
  <c r="J323" i="40"/>
  <c r="J123" i="40"/>
  <c r="J355" i="40"/>
  <c r="J210" i="40"/>
  <c r="J211" i="40"/>
  <c r="J114" i="40"/>
  <c r="J231" i="40"/>
  <c r="J382" i="40"/>
  <c r="J463" i="40"/>
  <c r="J377" i="40"/>
  <c r="J11" i="40"/>
  <c r="J411" i="40"/>
  <c r="J281" i="40"/>
  <c r="J294" i="40"/>
  <c r="J105" i="40"/>
  <c r="J204" i="40"/>
  <c r="J168" i="40"/>
  <c r="J351" i="40"/>
  <c r="J172" i="40"/>
  <c r="J315" i="40"/>
  <c r="J118" i="40"/>
  <c r="J318" i="40"/>
  <c r="J117" i="40"/>
  <c r="J96" i="40"/>
  <c r="J484" i="40"/>
  <c r="J215" i="40"/>
  <c r="J49" i="40"/>
  <c r="J466" i="40"/>
  <c r="J476" i="40"/>
  <c r="J296" i="40"/>
  <c r="J199" i="40"/>
  <c r="J91" i="40"/>
  <c r="J179" i="40"/>
  <c r="J209" i="40"/>
  <c r="J136" i="40"/>
  <c r="J76" i="40"/>
  <c r="J248" i="40"/>
  <c r="J446" i="40"/>
  <c r="J332" i="40"/>
  <c r="J424" i="40"/>
  <c r="J164" i="40"/>
  <c r="J189" i="40"/>
  <c r="J376" i="40"/>
  <c r="J433" i="40"/>
  <c r="J102" i="40"/>
  <c r="J138" i="40"/>
  <c r="J408" i="40"/>
  <c r="J336" i="40"/>
  <c r="J271" i="40"/>
  <c r="J150" i="40"/>
  <c r="J427" i="40"/>
  <c r="J227" i="40"/>
  <c r="J459" i="40"/>
  <c r="J147" i="40"/>
  <c r="J295" i="40"/>
  <c r="J309" i="40"/>
  <c r="J193" i="40"/>
  <c r="J12" i="40"/>
  <c r="AN15" i="3"/>
  <c r="AM15" i="3"/>
  <c r="I13" i="45" s="1"/>
  <c r="H13" i="45"/>
  <c r="AT15" i="3"/>
  <c r="J13" i="45" s="1"/>
  <c r="AQ15" i="3"/>
  <c r="AP15" i="3"/>
  <c r="AS15" i="3"/>
  <c r="AR15" i="3"/>
  <c r="AO15" i="3"/>
  <c r="AK15" i="3" a="1"/>
  <c r="AK15" i="3" s="1"/>
  <c r="AR16" i="3"/>
  <c r="K14" i="45" s="1"/>
  <c r="AP16" i="3"/>
  <c r="AN16" i="3"/>
  <c r="AK16" i="3" a="1"/>
  <c r="AK16" i="3" s="1"/>
  <c r="H14" i="45"/>
  <c r="AO16" i="3"/>
  <c r="AT16" i="3"/>
  <c r="J14" i="45" s="1"/>
  <c r="AQ16" i="3"/>
  <c r="AM16" i="3"/>
  <c r="I14" i="45" s="1"/>
  <c r="AS16" i="3"/>
  <c r="I146" i="40"/>
  <c r="C69" i="40"/>
  <c r="C169" i="40"/>
  <c r="I479" i="40"/>
  <c r="G147" i="40"/>
  <c r="D359" i="40"/>
  <c r="E40" i="40"/>
  <c r="C260" i="40"/>
  <c r="E45" i="40"/>
  <c r="C216" i="40"/>
  <c r="D218" i="40"/>
  <c r="J488" i="40"/>
  <c r="C5" i="40"/>
  <c r="C140" i="40"/>
  <c r="I494" i="40"/>
  <c r="C65" i="40"/>
  <c r="E32" i="40"/>
  <c r="C187" i="40"/>
  <c r="I360" i="40"/>
  <c r="C97" i="40"/>
  <c r="I406" i="40"/>
  <c r="I369" i="40"/>
  <c r="J367" i="40"/>
  <c r="C71" i="40"/>
  <c r="C258" i="40"/>
  <c r="I368" i="40"/>
  <c r="C73" i="40"/>
  <c r="C223" i="40"/>
  <c r="E191" i="40"/>
  <c r="J226" i="40"/>
  <c r="C395" i="40"/>
  <c r="C195" i="40"/>
  <c r="D415" i="40"/>
  <c r="E35" i="40"/>
  <c r="C98" i="40"/>
  <c r="C10" i="40"/>
  <c r="C174" i="40"/>
  <c r="I153" i="40"/>
  <c r="E284" i="40"/>
  <c r="I107" i="40"/>
  <c r="C308" i="40"/>
  <c r="C80" i="40"/>
  <c r="C4" i="40"/>
  <c r="J158" i="40"/>
  <c r="D154" i="40"/>
  <c r="D190" i="40"/>
  <c r="C186" i="40"/>
  <c r="C105" i="40"/>
  <c r="C214" i="40"/>
  <c r="C313" i="40"/>
  <c r="C475" i="40"/>
  <c r="I311" i="40"/>
  <c r="I162" i="40"/>
  <c r="C171" i="40"/>
  <c r="I227" i="40"/>
  <c r="E220" i="40"/>
  <c r="C309" i="40"/>
  <c r="C48" i="40"/>
  <c r="I425" i="40"/>
  <c r="C9" i="40"/>
  <c r="C336" i="40"/>
  <c r="E36" i="40"/>
  <c r="C168" i="40"/>
  <c r="C422" i="40"/>
  <c r="C363" i="40"/>
  <c r="C396" i="40"/>
  <c r="C138" i="40"/>
  <c r="D482" i="40"/>
  <c r="C477" i="40"/>
  <c r="I266" i="40"/>
  <c r="C306" i="40"/>
  <c r="J412" i="40"/>
  <c r="C341" i="40"/>
  <c r="J165" i="40"/>
  <c r="C2" i="40"/>
  <c r="C462" i="40"/>
  <c r="I230" i="40"/>
  <c r="C7" i="40"/>
  <c r="C303" i="40"/>
  <c r="C399" i="40"/>
  <c r="C28" i="40"/>
  <c r="C352" i="40"/>
  <c r="C345" i="40"/>
  <c r="C27" i="40"/>
  <c r="I314" i="40"/>
  <c r="C172" i="40"/>
  <c r="C31" i="40"/>
  <c r="C394" i="40"/>
  <c r="C295" i="40"/>
  <c r="C144" i="40"/>
  <c r="C66" i="40"/>
  <c r="C15" i="40"/>
  <c r="I110" i="40"/>
  <c r="I263" i="40"/>
  <c r="J163" i="40"/>
  <c r="E281" i="40"/>
  <c r="C419" i="40"/>
  <c r="D271" i="40"/>
  <c r="E197" i="40"/>
  <c r="D489" i="40"/>
  <c r="C52" i="40"/>
  <c r="C409" i="40"/>
  <c r="C99" i="40"/>
  <c r="I143" i="40"/>
  <c r="C354" i="40"/>
  <c r="C8" i="40"/>
  <c r="E286" i="40"/>
  <c r="J310" i="40"/>
  <c r="D34" i="40"/>
  <c r="E265" i="40"/>
  <c r="I424" i="40"/>
  <c r="C96" i="40"/>
  <c r="D148" i="40"/>
  <c r="J467" i="40"/>
  <c r="I166" i="40"/>
  <c r="C194" i="40"/>
  <c r="J152" i="40"/>
  <c r="D470" i="40"/>
  <c r="C365" i="40"/>
  <c r="J402" i="40"/>
  <c r="C139" i="40"/>
  <c r="E228" i="40"/>
  <c r="C300" i="40"/>
  <c r="I416" i="40"/>
  <c r="C29" i="40"/>
  <c r="J78" i="40"/>
  <c r="C135" i="40"/>
  <c r="C92" i="40"/>
  <c r="E261" i="40"/>
  <c r="I403" i="40"/>
  <c r="C224" i="40"/>
  <c r="C91" i="40"/>
  <c r="C63" i="40"/>
  <c r="C14" i="40"/>
  <c r="I202" i="40"/>
  <c r="G161" i="40"/>
  <c r="C417" i="40"/>
  <c r="C294" i="40"/>
  <c r="E217" i="40"/>
  <c r="C401" i="40"/>
  <c r="D358" i="40"/>
  <c r="C342" i="40"/>
  <c r="C68" i="40"/>
  <c r="I468" i="40"/>
  <c r="C170" i="40"/>
  <c r="C366" i="40"/>
  <c r="D274" i="40"/>
  <c r="C338" i="40"/>
  <c r="C418" i="40"/>
  <c r="D486" i="40"/>
  <c r="C213" i="40"/>
  <c r="C344" i="40"/>
  <c r="E253" i="40"/>
  <c r="C211" i="40"/>
  <c r="C473" i="40"/>
  <c r="C108" i="40"/>
  <c r="I357" i="40"/>
  <c r="C407" i="40"/>
  <c r="C70" i="40"/>
  <c r="J42" i="40"/>
  <c r="E269" i="40"/>
  <c r="C77" i="40"/>
  <c r="G150" i="40"/>
  <c r="I426" i="40"/>
  <c r="C95" i="40"/>
  <c r="C145" i="40"/>
  <c r="C304" i="40"/>
  <c r="I493" i="40"/>
  <c r="E38" i="40"/>
  <c r="J496" i="40"/>
  <c r="I484" i="40"/>
  <c r="E201" i="40"/>
  <c r="J483" i="40"/>
  <c r="E256" i="40"/>
  <c r="J478" i="40"/>
  <c r="D491" i="40"/>
  <c r="G149" i="40"/>
  <c r="C54" i="40"/>
  <c r="C26" i="40"/>
  <c r="E280" i="40"/>
  <c r="C62" i="40"/>
  <c r="J272" i="40"/>
  <c r="C307" i="40"/>
  <c r="C74" i="40"/>
  <c r="C184" i="40"/>
  <c r="C215" i="40"/>
  <c r="C210" i="40"/>
  <c r="C16" i="40"/>
  <c r="I199" i="40"/>
  <c r="C133" i="40"/>
  <c r="C348" i="40"/>
  <c r="C397" i="40"/>
  <c r="I487" i="40"/>
  <c r="C302" i="40"/>
  <c r="C465" i="40"/>
  <c r="C30" i="40"/>
  <c r="C76" i="40"/>
  <c r="C64" i="40"/>
  <c r="C463" i="40"/>
  <c r="C301" i="40"/>
  <c r="I282" i="40"/>
  <c r="E192" i="40"/>
  <c r="C221" i="40"/>
  <c r="C93" i="40"/>
  <c r="D155" i="40"/>
  <c r="C188" i="40"/>
  <c r="C364" i="40"/>
  <c r="C408" i="40"/>
  <c r="C252" i="40"/>
  <c r="E189" i="40"/>
  <c r="C222" i="40"/>
  <c r="C18" i="40"/>
  <c r="C17" i="40"/>
  <c r="C90" i="40"/>
  <c r="E37" i="40"/>
  <c r="E44" i="40"/>
  <c r="C393" i="40"/>
  <c r="J346" i="40"/>
  <c r="C51" i="40"/>
  <c r="J492" i="40"/>
  <c r="C104" i="40"/>
  <c r="C421" i="40"/>
  <c r="D414" i="40"/>
  <c r="C305" i="40"/>
  <c r="E200" i="40"/>
  <c r="I279" i="40"/>
  <c r="C398" i="40"/>
  <c r="C100" i="40"/>
  <c r="J283" i="40"/>
  <c r="C472" i="40"/>
  <c r="I156" i="40"/>
  <c r="E255" i="40"/>
  <c r="C351" i="40"/>
  <c r="C81" i="40"/>
  <c r="E219" i="40"/>
  <c r="C13" i="40"/>
  <c r="C298" i="40"/>
  <c r="C183" i="40"/>
  <c r="J106" i="40"/>
  <c r="C392" i="40"/>
  <c r="C410" i="40"/>
  <c r="C476" i="40"/>
  <c r="C257" i="40"/>
  <c r="C94" i="40"/>
  <c r="D469" i="40"/>
  <c r="I164" i="40"/>
  <c r="I79" i="40"/>
  <c r="C420" i="40"/>
  <c r="J262" i="40"/>
  <c r="C312" i="40"/>
  <c r="C343" i="40"/>
  <c r="E273" i="40"/>
  <c r="C361" i="40"/>
  <c r="C75" i="40"/>
  <c r="C259" i="40"/>
  <c r="E33" i="40"/>
  <c r="C103" i="40"/>
  <c r="G157" i="40"/>
  <c r="E270" i="40"/>
  <c r="C134" i="40"/>
  <c r="I43" i="40"/>
  <c r="C362" i="40"/>
  <c r="D254" i="40"/>
  <c r="J356" i="40"/>
  <c r="C296" i="40"/>
  <c r="C49" i="40"/>
  <c r="I480" i="40"/>
  <c r="C72" i="40"/>
  <c r="C299" i="40"/>
  <c r="J423" i="40"/>
  <c r="D268" i="40"/>
  <c r="D355" i="40"/>
  <c r="C212" i="40"/>
  <c r="C182" i="40"/>
  <c r="I46" i="40"/>
  <c r="E39" i="40"/>
  <c r="C6" i="40"/>
  <c r="C464" i="40"/>
  <c r="I471" i="40"/>
  <c r="C337" i="40"/>
  <c r="E267" i="40"/>
  <c r="C353" i="40"/>
  <c r="I347" i="40"/>
  <c r="D466" i="40"/>
  <c r="C101" i="40"/>
  <c r="C404" i="40"/>
  <c r="I350" i="40"/>
  <c r="C173" i="40"/>
  <c r="C339" i="40"/>
  <c r="I495" i="40"/>
  <c r="D275" i="40"/>
  <c r="D151" i="40"/>
  <c r="E264" i="40"/>
  <c r="J285" i="40"/>
  <c r="I159" i="40"/>
  <c r="C193" i="40"/>
  <c r="E277" i="40"/>
  <c r="C50" i="40"/>
  <c r="C196" i="40"/>
  <c r="I370" i="40"/>
  <c r="I481" i="40"/>
  <c r="C474" i="40"/>
  <c r="I82" i="40"/>
  <c r="C185" i="40"/>
  <c r="C340" i="40"/>
  <c r="I413" i="40"/>
  <c r="C53" i="40"/>
  <c r="C132" i="40"/>
  <c r="C349" i="40"/>
  <c r="C109" i="40"/>
  <c r="J490" i="40"/>
  <c r="J198" i="40"/>
  <c r="G160" i="40"/>
  <c r="E225" i="40"/>
  <c r="C137" i="40"/>
  <c r="C12" i="40"/>
  <c r="C136" i="40"/>
  <c r="J278" i="40"/>
  <c r="E276" i="40"/>
  <c r="E41" i="40"/>
  <c r="C102" i="40"/>
  <c r="J142" i="40"/>
  <c r="C297" i="40"/>
  <c r="C405" i="40"/>
  <c r="E229" i="40"/>
  <c r="C67" i="40"/>
  <c r="C141" i="40"/>
  <c r="C400" i="40"/>
  <c r="D485" i="40"/>
  <c r="D411" i="40"/>
  <c r="BF67" i="3"/>
  <c r="BE67" i="3"/>
  <c r="BR67" i="3" s="1"/>
  <c r="BS67" i="3" s="1"/>
  <c r="F426" i="40"/>
  <c r="F469" i="40"/>
  <c r="F216" i="40"/>
  <c r="C121" i="40"/>
  <c r="F234" i="40"/>
  <c r="F388" i="40"/>
  <c r="F225" i="40"/>
  <c r="F12" i="40"/>
  <c r="F228" i="40"/>
  <c r="F489" i="40"/>
  <c r="C120" i="40"/>
  <c r="F462" i="40"/>
  <c r="F459" i="40"/>
  <c r="C247" i="40"/>
  <c r="H392" i="40"/>
  <c r="F252" i="40"/>
  <c r="F112" i="40"/>
  <c r="F380" i="40"/>
  <c r="F460" i="40"/>
  <c r="F427" i="40"/>
  <c r="F16" i="40"/>
  <c r="F133" i="40"/>
  <c r="F131" i="40"/>
  <c r="F29" i="40"/>
  <c r="F105" i="40"/>
  <c r="C130" i="40"/>
  <c r="F96" i="40"/>
  <c r="F143" i="40"/>
  <c r="F394" i="40"/>
  <c r="C384" i="40"/>
  <c r="F109" i="40"/>
  <c r="F239" i="40"/>
  <c r="F490" i="40"/>
  <c r="F438" i="40"/>
  <c r="C21" i="40"/>
  <c r="F101" i="40"/>
  <c r="C245" i="40"/>
  <c r="F376" i="40"/>
  <c r="F100" i="40"/>
  <c r="F218" i="40"/>
  <c r="F441" i="40"/>
  <c r="F400" i="40"/>
  <c r="F450" i="40"/>
  <c r="F416" i="40"/>
  <c r="F115" i="40"/>
  <c r="F414" i="40"/>
  <c r="C277" i="40"/>
  <c r="F223" i="40"/>
  <c r="F391" i="40"/>
  <c r="F402" i="40"/>
  <c r="F246" i="40"/>
  <c r="C124" i="40"/>
  <c r="F488" i="40"/>
  <c r="F439" i="40"/>
  <c r="F236" i="40"/>
  <c r="C242" i="40"/>
  <c r="C447" i="40"/>
  <c r="C164" i="40"/>
  <c r="F204" i="40"/>
  <c r="C23" i="40"/>
  <c r="F137" i="40"/>
  <c r="C34" i="40"/>
  <c r="F111" i="40"/>
  <c r="C38" i="40"/>
  <c r="F213" i="40"/>
  <c r="F387" i="40"/>
  <c r="C267" i="40"/>
  <c r="F271" i="40"/>
  <c r="C147" i="40"/>
  <c r="F135" i="40"/>
  <c r="C278" i="40"/>
  <c r="C483" i="40"/>
  <c r="C160" i="40"/>
  <c r="F165" i="40"/>
  <c r="C126" i="40"/>
  <c r="F424" i="40"/>
  <c r="F233" i="40"/>
  <c r="F477" i="40"/>
  <c r="C40" i="40"/>
  <c r="C157" i="40"/>
  <c r="F399" i="40"/>
  <c r="F260" i="40"/>
  <c r="C37" i="40"/>
  <c r="C148" i="40"/>
  <c r="C46" i="40"/>
  <c r="F116" i="40"/>
  <c r="F286" i="40"/>
  <c r="C32" i="40"/>
  <c r="F428" i="40"/>
  <c r="F256" i="40"/>
  <c r="C117" i="40"/>
  <c r="F491" i="40"/>
  <c r="F141" i="40"/>
  <c r="F272" i="40"/>
  <c r="C159" i="40"/>
  <c r="F209" i="40"/>
  <c r="F496" i="40"/>
  <c r="F466" i="40"/>
  <c r="F473" i="40"/>
  <c r="F273" i="40"/>
  <c r="F467" i="40"/>
  <c r="C161" i="40"/>
  <c r="C129" i="40"/>
  <c r="F374" i="40"/>
  <c r="F13" i="40"/>
  <c r="F405" i="40"/>
  <c r="C20" i="40"/>
  <c r="F475" i="40"/>
  <c r="F240" i="40"/>
  <c r="C280" i="40"/>
  <c r="F285" i="40"/>
  <c r="F403" i="40"/>
  <c r="C156" i="40"/>
  <c r="F379" i="40"/>
  <c r="C486" i="40"/>
  <c r="F134" i="40"/>
  <c r="C118" i="40"/>
  <c r="F409" i="40"/>
  <c r="F397" i="40"/>
  <c r="C492" i="40"/>
  <c r="F128" i="40"/>
  <c r="F378" i="40"/>
  <c r="C382" i="40"/>
  <c r="F412" i="40"/>
  <c r="F479" i="40"/>
  <c r="F257" i="40"/>
  <c r="F97" i="40"/>
  <c r="F451" i="40"/>
  <c r="C485" i="40"/>
  <c r="F421" i="40"/>
  <c r="F401" i="40"/>
  <c r="F142" i="40"/>
  <c r="F407" i="40"/>
  <c r="C457" i="40"/>
  <c r="C153" i="40"/>
  <c r="F283" i="40"/>
  <c r="F226" i="40"/>
  <c r="F254" i="40"/>
  <c r="F27" i="40"/>
  <c r="F222" i="40"/>
  <c r="C122" i="40"/>
  <c r="F470" i="40"/>
  <c r="F208" i="40"/>
  <c r="F203" i="40"/>
  <c r="F14" i="40"/>
  <c r="F449" i="40"/>
  <c r="C443" i="40"/>
  <c r="F446" i="40"/>
  <c r="F241" i="40"/>
  <c r="F114" i="40"/>
  <c r="C444" i="40"/>
  <c r="C154" i="40"/>
  <c r="C282" i="40"/>
  <c r="C493" i="40"/>
  <c r="F255" i="40"/>
  <c r="C442" i="40"/>
  <c r="F433" i="40"/>
  <c r="C151" i="40"/>
  <c r="F90" i="40"/>
  <c r="F406" i="40"/>
  <c r="F373" i="40"/>
  <c r="C123" i="40"/>
  <c r="F481" i="40"/>
  <c r="F229" i="40"/>
  <c r="F28" i="40"/>
  <c r="F413" i="40"/>
  <c r="C44" i="40"/>
  <c r="F474" i="40"/>
  <c r="F393" i="40"/>
  <c r="C279" i="40"/>
  <c r="F99" i="40"/>
  <c r="C495" i="40"/>
  <c r="F265" i="40"/>
  <c r="C453" i="40"/>
  <c r="F104" i="40"/>
  <c r="F410" i="40"/>
  <c r="F30" i="40"/>
  <c r="F86" i="40"/>
  <c r="F411" i="40"/>
  <c r="F478" i="40"/>
  <c r="C268" i="40"/>
  <c r="H398" i="40"/>
  <c r="F113" i="40"/>
  <c r="F262" i="40"/>
  <c r="F132" i="40"/>
  <c r="F230" i="40"/>
  <c r="F395" i="40"/>
  <c r="F232" i="40"/>
  <c r="F404" i="40"/>
  <c r="F139" i="40"/>
  <c r="F274" i="40"/>
  <c r="F108" i="40"/>
  <c r="C243" i="40"/>
  <c r="F275" i="40"/>
  <c r="C494" i="40"/>
  <c r="F250" i="40"/>
  <c r="C36" i="40"/>
  <c r="F480" i="40"/>
  <c r="F422" i="40"/>
  <c r="F210" i="40"/>
  <c r="F207" i="40"/>
  <c r="F375" i="40"/>
  <c r="F476" i="40"/>
  <c r="C237" i="40"/>
  <c r="C150" i="40"/>
  <c r="F471" i="40"/>
  <c r="F107" i="40"/>
  <c r="F251" i="40"/>
  <c r="F215" i="40"/>
  <c r="F205" i="40"/>
  <c r="F377" i="40"/>
  <c r="F219" i="40"/>
  <c r="F266" i="40"/>
  <c r="F253" i="40"/>
  <c r="C163" i="40"/>
  <c r="F85" i="40"/>
  <c r="F429" i="40"/>
  <c r="C458" i="40"/>
  <c r="F420" i="40"/>
  <c r="F84" i="40"/>
  <c r="C127" i="40"/>
  <c r="F103" i="40"/>
  <c r="F138" i="40"/>
  <c r="F472" i="40"/>
  <c r="C445" i="40"/>
  <c r="C455" i="40"/>
  <c r="C39" i="40"/>
  <c r="F220" i="40"/>
  <c r="F221" i="40"/>
  <c r="C155" i="40"/>
  <c r="C43" i="40"/>
  <c r="F17" i="40"/>
  <c r="F463" i="40"/>
  <c r="F465" i="40"/>
  <c r="F437" i="40"/>
  <c r="F415" i="40"/>
  <c r="F93" i="40"/>
  <c r="F98" i="40"/>
  <c r="C33" i="40"/>
  <c r="C281" i="40"/>
  <c r="F419" i="40"/>
  <c r="F468" i="40"/>
  <c r="C35" i="40"/>
  <c r="F89" i="40"/>
  <c r="C119" i="40"/>
  <c r="F212" i="40"/>
  <c r="C244" i="40"/>
  <c r="F206" i="40"/>
  <c r="F11" i="40"/>
  <c r="F418" i="40"/>
  <c r="C25" i="40"/>
  <c r="F431" i="40"/>
  <c r="C487" i="40"/>
  <c r="C484" i="40"/>
  <c r="F464" i="40"/>
  <c r="F448" i="40"/>
  <c r="F92" i="40"/>
  <c r="C149" i="40"/>
  <c r="C269" i="40"/>
  <c r="C166" i="40"/>
  <c r="F417" i="40"/>
  <c r="F87" i="40"/>
  <c r="F214" i="40"/>
  <c r="C24" i="40"/>
  <c r="F249" i="40"/>
  <c r="F146" i="40"/>
  <c r="F390" i="40"/>
  <c r="F140" i="40"/>
  <c r="C45" i="40"/>
  <c r="F436" i="40"/>
  <c r="F276" i="40"/>
  <c r="F430" i="40"/>
  <c r="F261" i="40"/>
  <c r="C152" i="40"/>
  <c r="F224" i="40"/>
  <c r="F263" i="40"/>
  <c r="F425" i="40"/>
  <c r="F211" i="40"/>
  <c r="F408" i="40"/>
  <c r="F110" i="40"/>
  <c r="F372" i="40"/>
  <c r="C456" i="40"/>
  <c r="F26" i="40"/>
  <c r="F258" i="40"/>
  <c r="F145" i="40"/>
  <c r="C385" i="40"/>
  <c r="F227" i="40"/>
  <c r="F18" i="40"/>
  <c r="F91" i="40"/>
  <c r="C125" i="40"/>
  <c r="F238" i="40"/>
  <c r="F102" i="40"/>
  <c r="F15" i="40"/>
  <c r="F136" i="40"/>
  <c r="F235" i="40"/>
  <c r="F83" i="40"/>
  <c r="F19" i="40"/>
  <c r="C41" i="40"/>
  <c r="F144" i="40"/>
  <c r="F396" i="40"/>
  <c r="C432" i="40"/>
  <c r="C454" i="40"/>
  <c r="F389" i="40"/>
  <c r="C162" i="40"/>
  <c r="F461" i="40"/>
  <c r="F248" i="40"/>
  <c r="C452" i="40"/>
  <c r="F264" i="40"/>
  <c r="F284" i="40"/>
  <c r="C270" i="40"/>
  <c r="F383" i="40"/>
  <c r="F381" i="40"/>
  <c r="C435" i="40"/>
  <c r="F423" i="40"/>
  <c r="C42" i="40"/>
  <c r="F231" i="40"/>
  <c r="C22" i="40"/>
  <c r="F371" i="40"/>
  <c r="F88" i="40"/>
  <c r="F95" i="40"/>
  <c r="C434" i="40"/>
  <c r="F440" i="40"/>
  <c r="F217" i="40"/>
  <c r="F106" i="40"/>
  <c r="F259" i="40"/>
  <c r="C482" i="40"/>
  <c r="F31" i="40"/>
  <c r="F386" i="40"/>
  <c r="F94" i="40"/>
  <c r="C158" i="40"/>
  <c r="AQ31" i="3"/>
  <c r="AK31" i="3" a="1"/>
  <c r="AK31" i="3" s="1"/>
  <c r="AR31" i="3"/>
  <c r="K29" i="45" s="1"/>
  <c r="AT31" i="3"/>
  <c r="J29" i="45" s="1"/>
  <c r="AS31" i="3"/>
  <c r="H29" i="45"/>
  <c r="AN31" i="3"/>
  <c r="AP31" i="3"/>
  <c r="AM31" i="3"/>
  <c r="I29" i="45" s="1"/>
  <c r="AO31" i="3"/>
  <c r="AO14" i="3"/>
  <c r="AK14" i="3" a="1"/>
  <c r="AK14" i="3" s="1"/>
  <c r="AP14" i="3"/>
  <c r="AR14" i="3"/>
  <c r="K12" i="45" s="1"/>
  <c r="AQ14" i="3"/>
  <c r="AN14" i="3"/>
  <c r="AM14" i="3"/>
  <c r="I12" i="45" s="1"/>
  <c r="AS14" i="3"/>
  <c r="AT14" i="3"/>
  <c r="J12" i="45" s="1"/>
  <c r="H12" i="45"/>
  <c r="AA31" i="45" l="1"/>
  <c r="C150" i="31"/>
  <c r="W5" i="45"/>
  <c r="AA43" i="45"/>
  <c r="C159" i="31"/>
  <c r="D114" i="3"/>
  <c r="AG107" i="3"/>
  <c r="M123" i="3"/>
  <c r="AA123" i="3" s="1"/>
  <c r="W13" i="45"/>
  <c r="B168" i="31"/>
  <c r="AA16" i="45"/>
  <c r="C157" i="31"/>
  <c r="K21" i="45"/>
  <c r="N127" i="3"/>
  <c r="AF127" i="3" s="1"/>
  <c r="AG116" i="3"/>
  <c r="N122" i="3"/>
  <c r="AF122" i="3" s="1"/>
  <c r="AG105" i="3"/>
  <c r="D111" i="3"/>
  <c r="B174" i="31"/>
  <c r="AA18" i="45"/>
  <c r="C174" i="31"/>
  <c r="C140" i="31"/>
  <c r="M121" i="3"/>
  <c r="AA120" i="3" s="1"/>
  <c r="AG101" i="3"/>
  <c r="K38" i="45"/>
  <c r="K22" i="45"/>
  <c r="N125" i="3"/>
  <c r="AF125" i="3" s="1"/>
  <c r="AG109" i="3"/>
  <c r="N121" i="3"/>
  <c r="AF120" i="3" s="1"/>
  <c r="AG104" i="3"/>
  <c r="AA6" i="45"/>
  <c r="D106" i="3"/>
  <c r="C135" i="31"/>
  <c r="D112" i="3"/>
  <c r="C141" i="31"/>
  <c r="B175" i="31"/>
  <c r="C175" i="31"/>
  <c r="AA15" i="45"/>
  <c r="C165" i="31"/>
  <c r="C160" i="31"/>
  <c r="AA40" i="45"/>
  <c r="D115" i="3"/>
  <c r="AA39" i="45"/>
  <c r="B178" i="31"/>
  <c r="C144" i="31"/>
  <c r="C178" i="31"/>
  <c r="AG113" i="3"/>
  <c r="M127" i="3"/>
  <c r="AA127" i="3" s="1"/>
  <c r="AG102" i="3"/>
  <c r="M122" i="3"/>
  <c r="AA122" i="3" s="1"/>
  <c r="AA28" i="45"/>
  <c r="C147" i="31"/>
  <c r="AA21" i="45"/>
  <c r="C139" i="31"/>
  <c r="D110" i="3"/>
  <c r="C177" i="31"/>
  <c r="W12" i="45"/>
  <c r="W29" i="45"/>
  <c r="D108" i="3"/>
  <c r="AA36" i="45"/>
  <c r="C137" i="31"/>
  <c r="C132" i="31"/>
  <c r="AA3" i="45"/>
  <c r="D103" i="3"/>
  <c r="B177" i="31"/>
  <c r="C111" i="31"/>
  <c r="C108" i="31"/>
  <c r="C110" i="31"/>
  <c r="C109" i="31"/>
  <c r="BS58" i="3"/>
  <c r="W6" i="45"/>
  <c r="W46" i="45"/>
  <c r="C125" i="31"/>
  <c r="C126" i="31"/>
  <c r="C124" i="31"/>
  <c r="C127" i="31"/>
  <c r="C86" i="31"/>
  <c r="C87" i="31"/>
  <c r="C84" i="31"/>
  <c r="C85" i="31"/>
  <c r="C97" i="31"/>
  <c r="C99" i="31"/>
  <c r="C96" i="31"/>
  <c r="C98" i="31"/>
  <c r="BS64" i="3"/>
  <c r="K4" i="45"/>
  <c r="C94" i="31"/>
  <c r="C95" i="31"/>
  <c r="C93" i="31"/>
  <c r="C92" i="31"/>
  <c r="C90" i="31"/>
  <c r="C89" i="31"/>
  <c r="C88" i="31"/>
  <c r="C91" i="31"/>
  <c r="BS61" i="3"/>
  <c r="K45" i="45"/>
  <c r="W28" i="45"/>
  <c r="BS68" i="3"/>
  <c r="BS66" i="3"/>
  <c r="BS65" i="3"/>
  <c r="W47" i="45"/>
  <c r="BS62" i="3"/>
  <c r="K39" i="45"/>
  <c r="BS63" i="3"/>
  <c r="C107" i="31"/>
  <c r="C104" i="31"/>
  <c r="C105" i="31"/>
  <c r="C106" i="31"/>
  <c r="K44" i="45"/>
  <c r="K6" i="45"/>
  <c r="C80" i="31"/>
  <c r="C81" i="31"/>
  <c r="C82" i="31"/>
  <c r="C83" i="31"/>
  <c r="C123" i="31"/>
  <c r="C121" i="31"/>
  <c r="C120" i="31"/>
  <c r="C122" i="31"/>
  <c r="C112" i="31"/>
  <c r="C115" i="31"/>
  <c r="C113" i="31"/>
  <c r="C114" i="31"/>
  <c r="W22" i="45"/>
  <c r="K13" i="45"/>
  <c r="K23" i="45"/>
  <c r="C101" i="31"/>
  <c r="C103" i="31"/>
  <c r="C100" i="31"/>
  <c r="C102" i="31"/>
  <c r="K36" i="45"/>
  <c r="K30" i="45"/>
  <c r="C116" i="31"/>
  <c r="C118" i="31"/>
  <c r="C119" i="31"/>
  <c r="C117" i="31"/>
  <c r="BS60" i="3"/>
  <c r="BS69" i="3"/>
  <c r="K46" i="45"/>
  <c r="W4" i="45"/>
  <c r="W30" i="45"/>
  <c r="K5" i="45"/>
  <c r="BS59" i="3"/>
  <c r="M124" i="3" l="1"/>
  <c r="AA124" i="3" s="1"/>
  <c r="AG112" i="3"/>
  <c r="C200" i="31"/>
  <c r="C182" i="31"/>
  <c r="D120" i="3"/>
  <c r="AE10" i="45"/>
  <c r="B200" i="31"/>
  <c r="AG103" i="3"/>
  <c r="M120" i="3"/>
  <c r="AA121" i="3" s="1"/>
  <c r="AG110" i="3"/>
  <c r="M125" i="3"/>
  <c r="AA125" i="3" s="1"/>
  <c r="M126" i="3"/>
  <c r="AA126" i="3" s="1"/>
  <c r="AG115" i="3"/>
  <c r="AG106" i="3"/>
  <c r="N120" i="3"/>
  <c r="AF121" i="3" s="1"/>
  <c r="C185" i="31"/>
  <c r="AE34" i="45"/>
  <c r="N124" i="3"/>
  <c r="AF124" i="3" s="1"/>
  <c r="AG111" i="3"/>
  <c r="N126" i="3"/>
  <c r="AF126" i="3" s="1"/>
  <c r="AG114" i="3"/>
  <c r="C190" i="31"/>
  <c r="AE11" i="45"/>
  <c r="D122" i="3"/>
  <c r="C184" i="31"/>
  <c r="C202" i="31"/>
  <c r="B202" i="31"/>
  <c r="AE28" i="45"/>
  <c r="C192" i="31"/>
  <c r="AE29" i="45"/>
  <c r="AG108" i="3"/>
  <c r="N123" i="3"/>
  <c r="AF123" i="3" s="1"/>
  <c r="C203" i="31" s="1"/>
  <c r="AE23" i="45"/>
  <c r="D125" i="3"/>
  <c r="C195" i="31"/>
  <c r="AE46" i="45"/>
  <c r="C189" i="31"/>
  <c r="C207" i="31"/>
  <c r="B207" i="31"/>
  <c r="AE47" i="45"/>
  <c r="D127" i="3"/>
  <c r="C197" i="31"/>
  <c r="BT66" i="3"/>
  <c r="BU66" i="3" s="1"/>
  <c r="BT64" i="3"/>
  <c r="BU64" i="3" s="1"/>
  <c r="BT60" i="3"/>
  <c r="BU60" i="3" s="1"/>
  <c r="BT59" i="3"/>
  <c r="BU59" i="3" s="1"/>
  <c r="BT69" i="3"/>
  <c r="BU69" i="3" s="1"/>
  <c r="BT58" i="3"/>
  <c r="BU58" i="3" s="1"/>
  <c r="BT61" i="3"/>
  <c r="BU61" i="3" s="1"/>
  <c r="BT67" i="3"/>
  <c r="BT63" i="3"/>
  <c r="BU63" i="3" s="1"/>
  <c r="BT65" i="3"/>
  <c r="BU65" i="3" s="1"/>
  <c r="BT68" i="3"/>
  <c r="BU68" i="3" s="1"/>
  <c r="BT62" i="3"/>
  <c r="BU62" i="3" s="1"/>
  <c r="B205" i="31" l="1"/>
  <c r="C205" i="31"/>
  <c r="AE22" i="45"/>
  <c r="C187" i="31"/>
  <c r="C201" i="31"/>
  <c r="AE4" i="45"/>
  <c r="B201" i="31"/>
  <c r="C183" i="31"/>
  <c r="AG127" i="3"/>
  <c r="N134" i="3"/>
  <c r="AF134" i="3" s="1"/>
  <c r="B203" i="31"/>
  <c r="D124" i="3"/>
  <c r="C194" i="31"/>
  <c r="AE17" i="45"/>
  <c r="AG120" i="3"/>
  <c r="N131" i="3"/>
  <c r="AF131" i="3" s="1"/>
  <c r="AE5" i="45"/>
  <c r="D121" i="3"/>
  <c r="C191" i="31"/>
  <c r="D123" i="3"/>
  <c r="AE35" i="45"/>
  <c r="C193" i="31"/>
  <c r="AG122" i="3"/>
  <c r="M133" i="3"/>
  <c r="AA133" i="3" s="1"/>
  <c r="AE41" i="45"/>
  <c r="C196" i="31"/>
  <c r="N132" i="3"/>
  <c r="AF132" i="3" s="1"/>
  <c r="AG125" i="3"/>
  <c r="B206" i="31"/>
  <c r="D126" i="3"/>
  <c r="C206" i="31"/>
  <c r="AE40" i="45"/>
  <c r="C188" i="31"/>
  <c r="B204" i="31"/>
  <c r="C204" i="31"/>
  <c r="AE16" i="45"/>
  <c r="C186" i="31"/>
  <c r="BV65" i="3"/>
  <c r="BV63" i="3"/>
  <c r="BV60" i="3"/>
  <c r="BV64" i="3"/>
  <c r="BV68" i="3"/>
  <c r="BV69" i="3"/>
  <c r="BU67" i="3"/>
  <c r="BV62" i="3" s="1"/>
  <c r="BV61" i="3"/>
  <c r="BV66" i="3"/>
  <c r="AI44" i="45" l="1"/>
  <c r="C217" i="31"/>
  <c r="D134" i="3"/>
  <c r="M134" i="3"/>
  <c r="AA134" i="3" s="1"/>
  <c r="AG126" i="3"/>
  <c r="N133" i="3"/>
  <c r="AF133" i="3" s="1"/>
  <c r="AG123" i="3"/>
  <c r="AG121" i="3"/>
  <c r="M131" i="3"/>
  <c r="AA131" i="3" s="1"/>
  <c r="C214" i="31"/>
  <c r="AI8" i="45"/>
  <c r="AI20" i="45"/>
  <c r="C215" i="31"/>
  <c r="C212" i="31"/>
  <c r="AI31" i="45"/>
  <c r="D133" i="3"/>
  <c r="M132" i="3"/>
  <c r="AA132" i="3" s="1"/>
  <c r="AG124" i="3"/>
  <c r="BV67" i="3"/>
  <c r="BV59" i="3"/>
  <c r="BV58" i="3"/>
  <c r="BW60" i="3" s="1"/>
  <c r="C211" i="31" l="1"/>
  <c r="AI19" i="45"/>
  <c r="D132" i="3"/>
  <c r="C221" i="31"/>
  <c r="B221" i="31"/>
  <c r="AI7" i="45"/>
  <c r="D131" i="3"/>
  <c r="C210" i="31"/>
  <c r="C220" i="31"/>
  <c r="B220" i="31"/>
  <c r="AI43" i="45"/>
  <c r="C223" i="31"/>
  <c r="C213" i="31"/>
  <c r="B223" i="31"/>
  <c r="AI32" i="45"/>
  <c r="C216" i="31"/>
  <c r="N139" i="3"/>
  <c r="AF139" i="3" s="1"/>
  <c r="AG134" i="3"/>
  <c r="C222" i="31"/>
  <c r="B222" i="31"/>
  <c r="M139" i="3"/>
  <c r="AA139" i="3" s="1"/>
  <c r="AG133" i="3"/>
  <c r="BX60" i="3"/>
  <c r="BW63" i="3"/>
  <c r="BW66" i="3"/>
  <c r="BW67" i="3"/>
  <c r="BX67" i="3" s="1"/>
  <c r="BW58" i="3"/>
  <c r="BX58" i="3" s="1"/>
  <c r="BW68" i="3"/>
  <c r="BW64" i="3"/>
  <c r="BW62" i="3"/>
  <c r="BW59" i="3"/>
  <c r="BX59" i="3" s="1"/>
  <c r="BW61" i="3"/>
  <c r="BW69" i="3"/>
  <c r="BW65" i="3"/>
  <c r="AG131" i="3" l="1"/>
  <c r="M138" i="3"/>
  <c r="AA138" i="3" s="1"/>
  <c r="D139" i="3"/>
  <c r="AF144" i="3"/>
  <c r="C229" i="31"/>
  <c r="AM38" i="45" a="1"/>
  <c r="AM38" i="45" s="1"/>
  <c r="N138" i="3"/>
  <c r="AF138" i="3" s="1"/>
  <c r="AG132" i="3"/>
  <c r="H139" i="3"/>
  <c r="C233" i="31"/>
  <c r="C227" i="31"/>
  <c r="AM37" i="45"/>
  <c r="B233" i="31"/>
  <c r="BX66" i="3"/>
  <c r="BX63" i="3"/>
  <c r="BX68" i="3"/>
  <c r="BY58" i="3"/>
  <c r="BY60" i="3"/>
  <c r="BX62" i="3"/>
  <c r="BY61" i="3" s="1"/>
  <c r="BX64" i="3"/>
  <c r="BY64" i="3" s="1"/>
  <c r="BX65" i="3"/>
  <c r="BX69" i="3"/>
  <c r="BX61" i="3"/>
  <c r="BY62" i="3" l="1"/>
  <c r="BY68" i="3"/>
  <c r="H147" i="3"/>
  <c r="AU26" i="45"/>
  <c r="C241" i="31"/>
  <c r="AA148" i="3"/>
  <c r="BY63" i="3"/>
  <c r="N147" i="3"/>
  <c r="AG139" i="3"/>
  <c r="N143" i="3"/>
  <c r="BY59" i="3"/>
  <c r="B232" i="31"/>
  <c r="D138" i="3"/>
  <c r="C232" i="31"/>
  <c r="AA144" i="3"/>
  <c r="C226" i="31"/>
  <c r="AM13" i="45"/>
  <c r="C228" i="31"/>
  <c r="AM14" i="45"/>
  <c r="H138" i="3"/>
  <c r="BY67" i="3"/>
  <c r="BY65" i="3"/>
  <c r="BY69" i="3"/>
  <c r="BY66" i="3"/>
  <c r="C251" i="31" l="1"/>
  <c r="AG148" i="3"/>
  <c r="BB23" i="45"/>
  <c r="B247" i="31"/>
  <c r="D147" i="3"/>
  <c r="AG144" i="3" s="1"/>
  <c r="C240" i="31"/>
  <c r="AU25" i="45"/>
  <c r="AA147" i="3"/>
  <c r="C247" i="31"/>
  <c r="BZ61" i="3"/>
  <c r="AG138" i="3"/>
  <c r="M147" i="3"/>
  <c r="M143" i="3"/>
  <c r="CA61" i="3"/>
  <c r="BZ63" i="3"/>
  <c r="BZ58" i="3"/>
  <c r="BZ68" i="3"/>
  <c r="BZ65" i="3"/>
  <c r="BZ66" i="3"/>
  <c r="BZ64" i="3"/>
  <c r="BZ60" i="3"/>
  <c r="BZ69" i="3"/>
  <c r="BZ59" i="3"/>
  <c r="BZ62" i="3"/>
  <c r="BZ67" i="3"/>
  <c r="BA21" i="45" l="1"/>
  <c r="C250" i="31"/>
  <c r="AG147" i="3"/>
  <c r="AJ151" i="3" s="1"/>
  <c r="AJ155" i="3"/>
  <c r="BN26" i="45"/>
  <c r="BN34" i="45"/>
  <c r="BN45" i="45"/>
  <c r="BN4" i="45"/>
  <c r="BN48" i="45"/>
  <c r="BN10" i="45"/>
  <c r="BN47" i="45"/>
  <c r="BN27" i="45"/>
  <c r="BN51" i="45"/>
  <c r="BN30" i="45"/>
  <c r="BN16" i="45"/>
  <c r="BN14" i="45"/>
  <c r="BN19" i="45"/>
  <c r="BN21" i="45"/>
  <c r="BN20" i="45"/>
  <c r="BN13" i="45"/>
  <c r="BN42" i="45"/>
  <c r="BN17" i="45"/>
  <c r="BN37" i="45"/>
  <c r="BN40" i="45"/>
  <c r="BN23" i="45"/>
  <c r="BN8" i="45"/>
  <c r="BN39" i="45"/>
  <c r="BN25" i="45"/>
  <c r="BN29" i="45"/>
  <c r="BN33" i="45"/>
  <c r="BN11" i="45"/>
  <c r="BN50" i="45"/>
  <c r="BN41" i="45"/>
  <c r="BN36" i="45"/>
  <c r="BN35" i="45"/>
  <c r="BN38" i="45"/>
  <c r="BN24" i="45"/>
  <c r="BN9" i="45"/>
  <c r="BN12" i="45"/>
  <c r="BN31" i="45"/>
  <c r="BN44" i="45"/>
  <c r="BN7" i="45"/>
  <c r="BN15" i="45"/>
  <c r="BN43" i="45"/>
  <c r="BN28" i="45"/>
  <c r="BN6" i="45"/>
  <c r="BN46" i="45"/>
  <c r="BN32" i="45"/>
  <c r="BN49" i="45"/>
  <c r="BN18" i="45"/>
  <c r="BN5" i="45"/>
  <c r="BN22" i="45"/>
  <c r="CA67" i="3"/>
  <c r="CA59" i="3"/>
  <c r="CA60" i="3"/>
  <c r="CA62" i="3"/>
  <c r="CB62" i="3" s="1"/>
  <c r="BM62" i="3" s="1"/>
  <c r="CA69" i="3"/>
  <c r="CA65" i="3"/>
  <c r="CA68" i="3"/>
  <c r="CB68" i="3" s="1"/>
  <c r="BM68" i="3" s="1"/>
  <c r="CB69" i="3"/>
  <c r="BM69" i="3" s="1"/>
  <c r="CA58" i="3"/>
  <c r="CA63" i="3"/>
  <c r="CA64" i="3"/>
  <c r="CE64" i="3"/>
  <c r="CA66" i="3"/>
  <c r="BL41" i="45" l="1"/>
  <c r="BK41" i="45" s="1"/>
  <c r="BJ41" i="45" s="1"/>
  <c r="BL48" i="45"/>
  <c r="BK48" i="45" s="1"/>
  <c r="BJ48" i="45" s="1"/>
  <c r="CB60" i="3"/>
  <c r="BM60" i="3" s="1"/>
  <c r="BL45" i="45"/>
  <c r="BK45" i="45" s="1"/>
  <c r="BJ45" i="45" s="1"/>
  <c r="BL7" i="45"/>
  <c r="BK7" i="45" s="1"/>
  <c r="BJ7" i="45" s="1"/>
  <c r="BL33" i="45"/>
  <c r="BK33" i="45" s="1"/>
  <c r="BJ33" i="45" s="1"/>
  <c r="CB59" i="3"/>
  <c r="BM59" i="3" s="1"/>
  <c r="BL26" i="45"/>
  <c r="BK26" i="45" s="1"/>
  <c r="BJ26" i="45" s="1"/>
  <c r="BL6" i="45"/>
  <c r="BK6" i="45" s="1"/>
  <c r="BJ6" i="45" s="1"/>
  <c r="BL14" i="45"/>
  <c r="BK14" i="45" s="1"/>
  <c r="BJ14" i="45" s="1"/>
  <c r="BL40" i="45"/>
  <c r="BK40" i="45" s="1"/>
  <c r="BJ40" i="45" s="1"/>
  <c r="CB64" i="3"/>
  <c r="BM64" i="3" s="1"/>
  <c r="BL9" i="45"/>
  <c r="BK9" i="45" s="1"/>
  <c r="BJ9" i="45" s="1"/>
  <c r="BL8" i="45"/>
  <c r="BK8" i="45" s="1"/>
  <c r="BJ8" i="45" s="1"/>
  <c r="BL30" i="45"/>
  <c r="BK30" i="45" s="1"/>
  <c r="BJ30" i="45" s="1"/>
  <c r="BO17" i="45"/>
  <c r="BL17" i="45" s="1"/>
  <c r="BK17" i="45" s="1"/>
  <c r="BJ17" i="45" s="1"/>
  <c r="BO5" i="45"/>
  <c r="BO32" i="45"/>
  <c r="BL32" i="45" s="1"/>
  <c r="BK32" i="45" s="1"/>
  <c r="BJ32" i="45" s="1"/>
  <c r="BO4" i="45"/>
  <c r="BL4" i="45" s="1"/>
  <c r="BK4" i="45" s="1"/>
  <c r="BJ4" i="45" s="1"/>
  <c r="BO30" i="45"/>
  <c r="BO41" i="45"/>
  <c r="BO37" i="45"/>
  <c r="BL37" i="45" s="1"/>
  <c r="BK37" i="45" s="1"/>
  <c r="BJ37" i="45" s="1"/>
  <c r="BO22" i="45"/>
  <c r="BO39" i="45"/>
  <c r="BL39" i="45" s="1"/>
  <c r="BK39" i="45" s="1"/>
  <c r="BJ39" i="45" s="1"/>
  <c r="BO15" i="45"/>
  <c r="BL15" i="45" s="1"/>
  <c r="BK15" i="45" s="1"/>
  <c r="BJ15" i="45" s="1"/>
  <c r="BO45" i="45"/>
  <c r="BO44" i="45"/>
  <c r="BL44" i="45" s="1"/>
  <c r="BK44" i="45" s="1"/>
  <c r="BJ44" i="45" s="1"/>
  <c r="BO11" i="45"/>
  <c r="BL11" i="45" s="1"/>
  <c r="BK11" i="45" s="1"/>
  <c r="BJ11" i="45" s="1"/>
  <c r="BO43" i="45"/>
  <c r="BL43" i="45" s="1"/>
  <c r="BK43" i="45" s="1"/>
  <c r="BJ43" i="45" s="1"/>
  <c r="BO20" i="45"/>
  <c r="BL20" i="45" s="1"/>
  <c r="BK20" i="45" s="1"/>
  <c r="BJ20" i="45" s="1"/>
  <c r="BO6" i="45"/>
  <c r="BO48" i="45"/>
  <c r="BO33" i="45"/>
  <c r="BO14" i="45"/>
  <c r="BO36" i="45"/>
  <c r="BL36" i="45" s="1"/>
  <c r="BK36" i="45" s="1"/>
  <c r="BJ36" i="45" s="1"/>
  <c r="BO12" i="45"/>
  <c r="BL12" i="45" s="1"/>
  <c r="BK12" i="45" s="1"/>
  <c r="BJ12" i="45" s="1"/>
  <c r="BO16" i="45"/>
  <c r="BL16" i="45" s="1"/>
  <c r="BK16" i="45" s="1"/>
  <c r="BJ16" i="45" s="1"/>
  <c r="BO38" i="45"/>
  <c r="BL38" i="45" s="1"/>
  <c r="BK38" i="45" s="1"/>
  <c r="BJ38" i="45" s="1"/>
  <c r="BO42" i="45"/>
  <c r="BL42" i="45" s="1"/>
  <c r="BK42" i="45" s="1"/>
  <c r="BJ42" i="45" s="1"/>
  <c r="BO27" i="45"/>
  <c r="BL27" i="45" s="1"/>
  <c r="BK27" i="45" s="1"/>
  <c r="BJ27" i="45" s="1"/>
  <c r="BO23" i="45"/>
  <c r="BL23" i="45" s="1"/>
  <c r="BK23" i="45" s="1"/>
  <c r="BJ23" i="45" s="1"/>
  <c r="BO25" i="45"/>
  <c r="BL25" i="45" s="1"/>
  <c r="BK25" i="45" s="1"/>
  <c r="BJ25" i="45" s="1"/>
  <c r="BO9" i="45"/>
  <c r="BO26" i="45"/>
  <c r="BO50" i="45"/>
  <c r="BL50" i="45" s="1"/>
  <c r="BK50" i="45" s="1"/>
  <c r="BJ50" i="45" s="1"/>
  <c r="BO13" i="45"/>
  <c r="BL13" i="45" s="1"/>
  <c r="BK13" i="45" s="1"/>
  <c r="BJ13" i="45" s="1"/>
  <c r="BO19" i="45"/>
  <c r="BL19" i="45" s="1"/>
  <c r="BK19" i="45" s="1"/>
  <c r="BJ19" i="45" s="1"/>
  <c r="BO35" i="45"/>
  <c r="BL35" i="45" s="1"/>
  <c r="BK35" i="45" s="1"/>
  <c r="BJ35" i="45" s="1"/>
  <c r="BO10" i="45"/>
  <c r="BL10" i="45" s="1"/>
  <c r="BK10" i="45" s="1"/>
  <c r="BJ10" i="45" s="1"/>
  <c r="BO49" i="45"/>
  <c r="BO29" i="45"/>
  <c r="BL29" i="45" s="1"/>
  <c r="BK29" i="45" s="1"/>
  <c r="BJ29" i="45" s="1"/>
  <c r="BO21" i="45"/>
  <c r="BL21" i="45" s="1"/>
  <c r="BK21" i="45" s="1"/>
  <c r="BJ21" i="45" s="1"/>
  <c r="BO34" i="45"/>
  <c r="BL34" i="45" s="1"/>
  <c r="BK34" i="45" s="1"/>
  <c r="BJ34" i="45" s="1"/>
  <c r="BO28" i="45"/>
  <c r="BL28" i="45" s="1"/>
  <c r="BK28" i="45" s="1"/>
  <c r="BJ28" i="45" s="1"/>
  <c r="BO24" i="45"/>
  <c r="BO7" i="45"/>
  <c r="BO46" i="45"/>
  <c r="BL46" i="45" s="1"/>
  <c r="BK46" i="45" s="1"/>
  <c r="BJ46" i="45" s="1"/>
  <c r="BO47" i="45"/>
  <c r="BL47" i="45" s="1"/>
  <c r="BK47" i="45" s="1"/>
  <c r="BJ47" i="45" s="1"/>
  <c r="BO8" i="45"/>
  <c r="BO18" i="45"/>
  <c r="BL18" i="45" s="1"/>
  <c r="BK18" i="45" s="1"/>
  <c r="BJ18" i="45" s="1"/>
  <c r="BO40" i="45"/>
  <c r="BO31" i="45"/>
  <c r="BL31" i="45" s="1"/>
  <c r="BK31" i="45" s="1"/>
  <c r="BJ31" i="45" s="1"/>
  <c r="BO51" i="45"/>
  <c r="BL51" i="45" s="1"/>
  <c r="BK51" i="45" s="1"/>
  <c r="BJ51" i="45" s="1"/>
  <c r="BL22" i="45"/>
  <c r="BK22" i="45" s="1"/>
  <c r="BJ22" i="45" s="1"/>
  <c r="BL5" i="45"/>
  <c r="BK5" i="45" s="1"/>
  <c r="BJ5" i="45" s="1"/>
  <c r="BL49" i="45"/>
  <c r="BK49" i="45" s="1"/>
  <c r="BJ49" i="45" s="1"/>
  <c r="BL24" i="45"/>
  <c r="BK24" i="45" s="1"/>
  <c r="BJ24" i="45" s="1"/>
  <c r="CB66" i="3"/>
  <c r="BM66" i="3" s="1"/>
  <c r="CB67" i="3"/>
  <c r="BM67" i="3" s="1"/>
  <c r="CB65" i="3"/>
  <c r="BM65" i="3" s="1"/>
  <c r="CB63" i="3"/>
  <c r="BM63" i="3" s="1"/>
  <c r="CB58" i="3"/>
  <c r="BM58" i="3" s="1"/>
  <c r="CB61" i="3"/>
  <c r="BM61" i="3" s="1"/>
  <c r="AV108" i="3" l="1"/>
  <c r="AV107" i="3"/>
  <c r="DQ69" i="3"/>
  <c r="DJ69" i="3" s="1"/>
  <c r="DQ64" i="3"/>
  <c r="DJ64" i="3" s="1"/>
  <c r="AV110" i="3"/>
  <c r="DQ65" i="3"/>
  <c r="DJ65" i="3" s="1"/>
  <c r="DL65" i="3" s="1"/>
  <c r="AU109" i="3" s="1"/>
  <c r="DQ66" i="3"/>
  <c r="DJ66" i="3" s="1"/>
  <c r="AV106" i="3"/>
  <c r="DQ62" i="3"/>
  <c r="DJ62" i="3" s="1"/>
  <c r="AV112" i="3"/>
  <c r="AV111" i="3"/>
  <c r="DQ59" i="3"/>
  <c r="DJ59" i="3" s="1"/>
  <c r="AV105" i="3"/>
  <c r="DQ60" i="3"/>
  <c r="DJ60" i="3" s="1"/>
  <c r="DQ58" i="3"/>
  <c r="DJ58" i="3" s="1"/>
  <c r="DQ68" i="3"/>
  <c r="DJ68" i="3" s="1"/>
  <c r="AV104" i="3"/>
  <c r="AV102" i="3"/>
  <c r="DQ63" i="3"/>
  <c r="DJ63" i="3" s="1"/>
  <c r="AV103" i="3"/>
  <c r="AV113" i="3"/>
  <c r="DQ67" i="3"/>
  <c r="DJ67" i="3" s="1"/>
  <c r="AV109" i="3"/>
  <c r="DQ61" i="3"/>
  <c r="DJ61" i="3" s="1"/>
  <c r="DL68" i="3" l="1"/>
  <c r="AU112" i="3" s="1"/>
  <c r="DL58" i="3"/>
  <c r="AU102" i="3" s="1"/>
  <c r="DL69" i="3"/>
  <c r="AU113" i="3" s="1"/>
  <c r="DL61" i="3"/>
  <c r="AU105" i="3" s="1"/>
  <c r="DL64" i="3"/>
  <c r="AU108" i="3" s="1"/>
  <c r="DL59" i="3"/>
  <c r="AU103" i="3" s="1"/>
  <c r="DL62" i="3"/>
  <c r="AU106" i="3" s="1"/>
  <c r="DL67" i="3"/>
  <c r="AU111" i="3" s="1"/>
  <c r="CD61" i="3"/>
  <c r="CD62" i="3"/>
  <c r="CD63" i="3"/>
  <c r="CE63" i="3" s="1"/>
  <c r="CD59" i="3"/>
  <c r="CD69" i="3"/>
  <c r="CE69" i="3" s="1"/>
  <c r="CD68" i="3"/>
  <c r="CE68" i="3" s="1"/>
  <c r="CD64" i="3"/>
  <c r="CD65" i="3"/>
  <c r="CD66" i="3"/>
  <c r="CE66" i="3" s="1"/>
  <c r="CD60" i="3"/>
  <c r="CD67" i="3"/>
  <c r="CE67" i="3" s="1"/>
  <c r="CF67" i="3" s="1"/>
  <c r="BN67" i="3" s="1"/>
  <c r="CD58" i="3"/>
  <c r="DL60" i="3"/>
  <c r="AU104" i="3" s="1"/>
  <c r="DL63" i="3"/>
  <c r="AU107" i="3" s="1"/>
  <c r="DL66" i="3"/>
  <c r="AU110" i="3" s="1"/>
  <c r="DM65" i="3"/>
  <c r="DN65" i="3" a="1"/>
  <c r="DN65" i="3" s="1"/>
  <c r="DM69" i="3"/>
  <c r="DN69" i="3" a="1"/>
  <c r="DN69" i="3" s="1"/>
  <c r="DM64" i="3"/>
  <c r="DN64" i="3" a="1"/>
  <c r="DN64" i="3" s="1"/>
  <c r="DN58" i="3" a="1"/>
  <c r="DN58" i="3" s="1"/>
  <c r="DM58" i="3"/>
  <c r="DM62" i="3"/>
  <c r="DN62" i="3" a="1"/>
  <c r="DN62" i="3" s="1"/>
  <c r="DN59" i="3" a="1"/>
  <c r="DN59" i="3" s="1"/>
  <c r="DM59" i="3"/>
  <c r="DN68" i="3" a="1"/>
  <c r="DN68" i="3" s="1"/>
  <c r="DM68" i="3"/>
  <c r="DM61" i="3"/>
  <c r="DN61" i="3" a="1"/>
  <c r="DN61" i="3" s="1"/>
  <c r="DN67" i="3" a="1"/>
  <c r="DN67" i="3" s="1"/>
  <c r="DM67" i="3"/>
  <c r="CE59" i="3" l="1"/>
  <c r="CF59" i="3" s="1"/>
  <c r="BN59" i="3" s="1"/>
  <c r="CF63" i="3"/>
  <c r="BN63" i="3" s="1"/>
  <c r="CE62" i="3"/>
  <c r="CF62" i="3" s="1"/>
  <c r="BN62" i="3" s="1"/>
  <c r="CE61" i="3"/>
  <c r="CF61" i="3" s="1"/>
  <c r="BN61" i="3" s="1"/>
  <c r="CE58" i="3"/>
  <c r="CF58" i="3" s="1"/>
  <c r="BN58" i="3" s="1"/>
  <c r="CE60" i="3"/>
  <c r="CF60" i="3" s="1"/>
  <c r="BN60" i="3" s="1"/>
  <c r="DM60" i="3"/>
  <c r="CF64" i="3"/>
  <c r="BN64" i="3" s="1"/>
  <c r="CF66" i="3"/>
  <c r="BN66" i="3" s="1"/>
  <c r="DN63" i="3" a="1"/>
  <c r="DN63" i="3" s="1"/>
  <c r="CE65" i="3"/>
  <c r="CF65" i="3" s="1"/>
  <c r="BN65" i="3" s="1"/>
  <c r="DN66" i="3" a="1"/>
  <c r="DN66" i="3" s="1"/>
  <c r="DN60" i="3" a="1"/>
  <c r="DN60" i="3" s="1"/>
  <c r="DM63" i="3"/>
  <c r="DM66" i="3"/>
  <c r="CF68" i="3"/>
  <c r="BN68" i="3" s="1"/>
  <c r="AU101" i="3"/>
  <c r="AV100" i="3" s="1"/>
  <c r="CF69" i="3"/>
  <c r="BN69" i="3" s="1"/>
  <c r="AL113" i="3" l="1"/>
  <c r="AL110" i="3"/>
  <c r="AL107" i="3"/>
  <c r="AL106" i="3"/>
  <c r="AL108" i="3"/>
  <c r="AL104" i="3"/>
  <c r="AL105" i="3"/>
  <c r="AL111" i="3"/>
  <c r="AL102" i="3"/>
  <c r="AL112" i="3"/>
  <c r="AL109" i="3"/>
  <c r="AL103" i="3"/>
  <c r="AK103" i="3" l="1" a="1"/>
  <c r="AK103" i="3" s="1"/>
  <c r="AN103" i="3"/>
  <c r="AO103" i="3"/>
  <c r="AS103" i="3"/>
  <c r="AR103" i="3"/>
  <c r="AM103" i="3"/>
  <c r="AT103" i="3"/>
  <c r="AP103" i="3"/>
  <c r="AQ103" i="3"/>
  <c r="BF104" i="3"/>
  <c r="BF106" i="3"/>
  <c r="AM105" i="3"/>
  <c r="AK105" i="3" a="1"/>
  <c r="AK105" i="3" s="1"/>
  <c r="AS105" i="3"/>
  <c r="AP105" i="3"/>
  <c r="AO105" i="3"/>
  <c r="AN105" i="3"/>
  <c r="AQ105" i="3"/>
  <c r="AR105" i="3"/>
  <c r="AT105" i="3"/>
  <c r="AS107" i="3"/>
  <c r="AK107" i="3" a="1"/>
  <c r="AK107" i="3" s="1"/>
  <c r="BF108" i="3"/>
  <c r="AM107" i="3"/>
  <c r="AP107" i="3"/>
  <c r="AR107" i="3"/>
  <c r="AQ107" i="3"/>
  <c r="AT107" i="3"/>
  <c r="AO107" i="3"/>
  <c r="AN107" i="3"/>
  <c r="AR109" i="3"/>
  <c r="AM109" i="3"/>
  <c r="AP109" i="3"/>
  <c r="AS109" i="3"/>
  <c r="AO109" i="3"/>
  <c r="AN109" i="3"/>
  <c r="AT109" i="3"/>
  <c r="BF110" i="3"/>
  <c r="AK109" i="3" a="1"/>
  <c r="AK109" i="3" s="1"/>
  <c r="AQ109" i="3"/>
  <c r="AM112" i="3"/>
  <c r="AR112" i="3"/>
  <c r="AS112" i="3"/>
  <c r="AP112" i="3"/>
  <c r="AT112" i="3"/>
  <c r="AO112" i="3"/>
  <c r="AQ112" i="3"/>
  <c r="AK112" i="3" a="1"/>
  <c r="AK112" i="3" s="1"/>
  <c r="AN112" i="3"/>
  <c r="AN111" i="3"/>
  <c r="AR111" i="3"/>
  <c r="AT111" i="3"/>
  <c r="AQ111" i="3"/>
  <c r="AK111" i="3" a="1"/>
  <c r="AK111" i="3" s="1"/>
  <c r="AS111" i="3"/>
  <c r="AP111" i="3"/>
  <c r="AO111" i="3"/>
  <c r="AM111" i="3"/>
  <c r="AS108" i="3"/>
  <c r="AO108" i="3"/>
  <c r="BF109" i="3"/>
  <c r="AK108" i="3" a="1"/>
  <c r="AK108" i="3" s="1"/>
  <c r="AR108" i="3"/>
  <c r="AT108" i="3"/>
  <c r="AN108" i="3"/>
  <c r="AQ108" i="3"/>
  <c r="AP108" i="3"/>
  <c r="AM108" i="3"/>
  <c r="AO110" i="3"/>
  <c r="AK110" i="3" a="1"/>
  <c r="AK110" i="3" s="1"/>
  <c r="AQ110" i="3"/>
  <c r="AN110" i="3"/>
  <c r="AP110" i="3"/>
  <c r="AT110" i="3"/>
  <c r="AS110" i="3"/>
  <c r="AR110" i="3"/>
  <c r="AM110" i="3"/>
  <c r="AS102" i="3"/>
  <c r="AN102" i="3"/>
  <c r="AR102" i="3"/>
  <c r="AQ102" i="3"/>
  <c r="AM102" i="3"/>
  <c r="BF103" i="3"/>
  <c r="BG103" i="3" s="1"/>
  <c r="AK102" i="3" a="1"/>
  <c r="AK102" i="3" s="1"/>
  <c r="AP102" i="3"/>
  <c r="AO102" i="3"/>
  <c r="AT102" i="3"/>
  <c r="AN104" i="3"/>
  <c r="AO104" i="3"/>
  <c r="AT104" i="3"/>
  <c r="AR104" i="3"/>
  <c r="AM104" i="3"/>
  <c r="AS104" i="3"/>
  <c r="AQ104" i="3"/>
  <c r="AK104" i="3" a="1"/>
  <c r="AK104" i="3" s="1"/>
  <c r="BF105" i="3"/>
  <c r="BG105" i="3" s="1"/>
  <c r="AP104" i="3"/>
  <c r="AM106" i="3"/>
  <c r="AK106" i="3" a="1"/>
  <c r="AK106" i="3" s="1"/>
  <c r="AP106" i="3"/>
  <c r="AS106" i="3"/>
  <c r="AT106" i="3"/>
  <c r="AN106" i="3"/>
  <c r="AO106" i="3"/>
  <c r="AR106" i="3"/>
  <c r="AQ106" i="3"/>
  <c r="BF107" i="3"/>
  <c r="BG107" i="3" s="1"/>
  <c r="AK113" i="3" a="1"/>
  <c r="AK113" i="3" s="1"/>
  <c r="AS113" i="3"/>
  <c r="AR113" i="3"/>
  <c r="AT113" i="3"/>
  <c r="AN113" i="3"/>
  <c r="AM113" i="3"/>
  <c r="AQ113" i="3"/>
  <c r="AO113" i="3"/>
  <c r="AP113" i="3"/>
  <c r="BG108" i="3" l="1"/>
  <c r="BG106" i="3"/>
  <c r="BG104" i="3"/>
  <c r="BJ106" i="3" s="1"/>
  <c r="BJ109" i="3"/>
  <c r="BG110" i="3"/>
  <c r="BG109" i="3"/>
  <c r="BJ110" i="3" l="1"/>
  <c r="BJ105" i="3"/>
  <c r="BJ104" i="3"/>
  <c r="BJ107" i="3"/>
  <c r="BJ103" i="3"/>
  <c r="BJ108" i="3"/>
  <c r="BI112" i="3" l="1"/>
  <c r="B54" i="40" l="1"/>
  <c r="B45" i="40"/>
  <c r="B178" i="40"/>
  <c r="B120" i="40"/>
  <c r="B2" i="40"/>
  <c r="B372" i="40"/>
  <c r="B137" i="40"/>
  <c r="B416" i="40"/>
  <c r="B13" i="40"/>
  <c r="B108" i="40"/>
  <c r="B404" i="40"/>
  <c r="B117" i="40"/>
  <c r="B145" i="40"/>
  <c r="B72" i="40"/>
  <c r="B386" i="40"/>
  <c r="B387" i="40"/>
  <c r="B279" i="40"/>
  <c r="B306" i="40"/>
  <c r="B422" i="40"/>
  <c r="B176" i="40"/>
  <c r="B172" i="40"/>
  <c r="B293" i="40"/>
  <c r="B62" i="40"/>
  <c r="B221" i="40"/>
  <c r="B76" i="40"/>
  <c r="B374" i="40"/>
  <c r="B24" i="40"/>
  <c r="B292" i="40"/>
  <c r="B64" i="40"/>
  <c r="B158" i="40"/>
  <c r="B82" i="40"/>
  <c r="B427" i="40"/>
  <c r="B43" i="40"/>
  <c r="B466" i="40"/>
  <c r="B152" i="40"/>
  <c r="B254" i="40"/>
  <c r="B208" i="40"/>
  <c r="B28" i="40"/>
  <c r="B88" i="40"/>
  <c r="B356" i="40"/>
  <c r="B210" i="40"/>
  <c r="B52" i="40"/>
  <c r="B60" i="40"/>
  <c r="B471" i="40"/>
  <c r="B267" i="40"/>
  <c r="B104" i="40"/>
  <c r="B318" i="40"/>
  <c r="B175" i="40"/>
  <c r="B240" i="40"/>
  <c r="B441" i="40"/>
  <c r="B408" i="40"/>
  <c r="B354" i="40"/>
  <c r="AZ101" i="3"/>
  <c r="B40" i="40"/>
  <c r="B333" i="40"/>
  <c r="B413" i="40"/>
  <c r="B33" i="40"/>
  <c r="B452" i="40"/>
  <c r="B217" i="40"/>
  <c r="B366" i="40"/>
  <c r="B153" i="40"/>
  <c r="B492" i="40"/>
  <c r="B462" i="40"/>
  <c r="B191" i="40"/>
  <c r="B53" i="40"/>
  <c r="B463" i="40"/>
  <c r="B460" i="40"/>
  <c r="B367" i="40"/>
  <c r="B169" i="40"/>
  <c r="B266" i="40"/>
  <c r="B326" i="40"/>
  <c r="B25" i="40"/>
  <c r="B449" i="40"/>
  <c r="B110" i="40"/>
  <c r="B349" i="40"/>
  <c r="B193" i="40"/>
  <c r="B332" i="40"/>
  <c r="B214" i="40"/>
  <c r="B247" i="40"/>
  <c r="B253" i="40"/>
  <c r="B475" i="40"/>
  <c r="B390" i="40"/>
  <c r="B442" i="40"/>
  <c r="B310" i="40"/>
  <c r="B305" i="40"/>
  <c r="B213" i="40"/>
  <c r="B122" i="40"/>
  <c r="B63" i="40"/>
  <c r="B101" i="40"/>
  <c r="B445" i="40"/>
  <c r="B481" i="40"/>
  <c r="B58" i="40"/>
  <c r="B156" i="40"/>
  <c r="B97" i="40"/>
  <c r="B402" i="40"/>
  <c r="B15" i="40"/>
  <c r="B115" i="40"/>
  <c r="B35" i="40"/>
  <c r="B233" i="40"/>
  <c r="B149" i="40"/>
  <c r="B18" i="40"/>
  <c r="B398" i="40"/>
  <c r="B268" i="40"/>
  <c r="B381" i="40"/>
  <c r="B496" i="40"/>
  <c r="B385" i="40"/>
  <c r="B316" i="40"/>
  <c r="B368" i="40"/>
  <c r="B439" i="40"/>
  <c r="B203" i="40"/>
  <c r="B7" i="40"/>
  <c r="B394" i="40"/>
  <c r="B124" i="40"/>
  <c r="B174" i="40"/>
  <c r="B317" i="40"/>
  <c r="B410" i="40"/>
  <c r="B334" i="40"/>
  <c r="B290" i="40"/>
  <c r="B155" i="40"/>
  <c r="B201" i="40"/>
  <c r="B414" i="40"/>
  <c r="B74" i="40"/>
  <c r="B177" i="40"/>
  <c r="B135" i="40"/>
  <c r="B384" i="40"/>
  <c r="B102" i="40"/>
  <c r="B234" i="40"/>
  <c r="B257" i="40"/>
  <c r="B465" i="40"/>
  <c r="B397" i="40"/>
  <c r="B173" i="40"/>
  <c r="B455" i="40"/>
  <c r="B312" i="40"/>
  <c r="B196" i="40"/>
  <c r="B26" i="40"/>
  <c r="B315" i="40"/>
  <c r="B330" i="40"/>
  <c r="B86" i="40"/>
  <c r="B80" i="40"/>
  <c r="B444" i="40"/>
  <c r="B249" i="40"/>
  <c r="B77" i="40"/>
  <c r="B167" i="40"/>
  <c r="B347" i="40"/>
  <c r="B9" i="40"/>
  <c r="B16" i="40"/>
  <c r="B357" i="40"/>
  <c r="B489" i="40"/>
  <c r="B134" i="40"/>
  <c r="B307" i="40"/>
  <c r="B300" i="40"/>
  <c r="B285" i="40"/>
  <c r="B274" i="40"/>
  <c r="B331" i="40"/>
  <c r="B200" i="40"/>
  <c r="B184" i="40"/>
  <c r="B478" i="40"/>
  <c r="B480" i="40"/>
  <c r="B144" i="40"/>
  <c r="B226" i="40"/>
  <c r="B163" i="40"/>
  <c r="B179" i="40"/>
  <c r="B432" i="40"/>
  <c r="B376" i="40"/>
  <c r="B212" i="40"/>
  <c r="B29" i="40"/>
  <c r="B275" i="40"/>
  <c r="B17" i="40"/>
  <c r="B389" i="40"/>
  <c r="B479" i="40"/>
  <c r="B116" i="40"/>
  <c r="B30" i="40"/>
  <c r="B220" i="40"/>
  <c r="B4" i="40"/>
  <c r="B142" i="40"/>
  <c r="B328" i="40"/>
  <c r="B276" i="40"/>
  <c r="B262" i="40"/>
  <c r="B419" i="40"/>
  <c r="B245" i="40"/>
  <c r="B219" i="40"/>
  <c r="B474" i="40"/>
  <c r="B350" i="40"/>
  <c r="B41" i="40"/>
  <c r="B244" i="40"/>
  <c r="B246" i="40"/>
  <c r="B139" i="40"/>
  <c r="B241" i="40"/>
  <c r="B37" i="40"/>
  <c r="B313" i="40"/>
  <c r="B345" i="40"/>
  <c r="B121" i="40"/>
  <c r="B324" i="40"/>
  <c r="B393" i="40"/>
  <c r="B185" i="40"/>
  <c r="B238" i="40"/>
  <c r="B215" i="40"/>
  <c r="B138" i="40"/>
  <c r="B370" i="40"/>
  <c r="B417" i="40"/>
  <c r="B79" i="40"/>
  <c r="B288" i="40"/>
  <c r="B399" i="40"/>
  <c r="B321" i="40"/>
  <c r="B231" i="40"/>
  <c r="B187" i="40"/>
  <c r="B371" i="40"/>
  <c r="B264" i="40"/>
  <c r="B112" i="40"/>
  <c r="B44" i="40"/>
  <c r="B93" i="40"/>
  <c r="B486" i="40"/>
  <c r="B461" i="40"/>
  <c r="B456" i="40"/>
  <c r="B27" i="40"/>
  <c r="B418" i="40"/>
  <c r="B192" i="40"/>
  <c r="B400" i="40"/>
  <c r="B162" i="40"/>
  <c r="B346" i="40"/>
  <c r="B94" i="40"/>
  <c r="B464" i="40"/>
  <c r="B314" i="40"/>
  <c r="B494" i="40"/>
  <c r="B256" i="40"/>
  <c r="B459" i="40"/>
  <c r="B85" i="40"/>
  <c r="B12" i="40"/>
  <c r="B430" i="40"/>
  <c r="B133" i="40"/>
  <c r="B433" i="40"/>
  <c r="B485" i="40"/>
  <c r="B311" i="40"/>
  <c r="B278" i="40"/>
  <c r="B388" i="40"/>
  <c r="B67" i="40"/>
  <c r="B89" i="40"/>
  <c r="B75" i="40"/>
  <c r="B69" i="40"/>
  <c r="B362" i="40"/>
  <c r="B401" i="40"/>
  <c r="B363" i="40"/>
  <c r="B236" i="40"/>
  <c r="B109" i="40"/>
  <c r="B20" i="40"/>
  <c r="B250" i="40"/>
  <c r="B457" i="40"/>
  <c r="B440" i="40"/>
  <c r="B95" i="40"/>
  <c r="B298" i="40"/>
  <c r="B111" i="40"/>
  <c r="B319" i="40"/>
  <c r="B448" i="40"/>
  <c r="B450" i="40"/>
  <c r="B295" i="40"/>
  <c r="B358" i="40"/>
  <c r="B446" i="40"/>
  <c r="B383" i="40"/>
  <c r="B171" i="40"/>
  <c r="B34" i="40"/>
  <c r="B409" i="40"/>
  <c r="B378" i="40"/>
  <c r="B477" i="40"/>
  <c r="B329" i="40"/>
  <c r="B469" i="40"/>
  <c r="B495" i="40"/>
  <c r="B230" i="40"/>
  <c r="B259" i="40"/>
  <c r="B352" i="40"/>
  <c r="B100" i="40"/>
  <c r="B392" i="40"/>
  <c r="B42" i="40"/>
  <c r="B141" i="40"/>
  <c r="B143" i="40"/>
  <c r="B454" i="40"/>
  <c r="B11" i="40"/>
  <c r="B424" i="40"/>
  <c r="B228" i="40"/>
  <c r="B377" i="40"/>
  <c r="B99" i="40"/>
  <c r="B32" i="40"/>
  <c r="B286" i="40"/>
  <c r="B261" i="40"/>
  <c r="B428" i="40"/>
  <c r="B211" i="40"/>
  <c r="B22" i="40"/>
  <c r="B365" i="40"/>
  <c r="B425" i="40"/>
  <c r="B248" i="40"/>
  <c r="B61" i="40"/>
  <c r="B476" i="40"/>
  <c r="B403" i="40"/>
  <c r="B343" i="40"/>
  <c r="B302" i="40"/>
  <c r="B369" i="40"/>
  <c r="B294" i="40"/>
  <c r="B395" i="40"/>
  <c r="B180" i="40"/>
  <c r="B396" i="40"/>
  <c r="B405" i="40"/>
  <c r="B140" i="40"/>
  <c r="B337" i="40"/>
  <c r="B412" i="40"/>
  <c r="B426" i="40"/>
  <c r="B136" i="40"/>
  <c r="B194" i="40"/>
  <c r="B227" i="40"/>
  <c r="B447" i="40"/>
  <c r="B218" i="40"/>
  <c r="B458" i="40"/>
  <c r="B281" i="40"/>
  <c r="B258" i="40"/>
  <c r="B451" i="40"/>
  <c r="B487" i="40"/>
  <c r="B287" i="40"/>
  <c r="B355" i="40"/>
  <c r="B482" i="40"/>
  <c r="B119" i="40"/>
  <c r="B19" i="40"/>
  <c r="B242" i="40"/>
  <c r="B8" i="40"/>
  <c r="B309" i="40"/>
  <c r="B252" i="40"/>
  <c r="B51" i="40"/>
  <c r="B31" i="40"/>
  <c r="B341" i="40"/>
  <c r="B5" i="40"/>
  <c r="B282" i="40"/>
  <c r="B273" i="40"/>
  <c r="B14" i="40"/>
  <c r="B335" i="40"/>
  <c r="B435" i="40"/>
  <c r="B206" i="40"/>
  <c r="B181" i="40"/>
  <c r="B78" i="40"/>
  <c r="B87" i="40"/>
  <c r="B243" i="40"/>
  <c r="B68" i="40"/>
  <c r="B473" i="40"/>
  <c r="B170" i="40"/>
  <c r="B322" i="40"/>
  <c r="B351" i="40"/>
  <c r="B443" i="40"/>
  <c r="B39" i="40"/>
  <c r="B271" i="40"/>
  <c r="B107" i="40"/>
  <c r="B493" i="40"/>
  <c r="B272" i="40"/>
  <c r="B106" i="40"/>
  <c r="B114" i="40"/>
  <c r="B70" i="40"/>
  <c r="B391" i="40"/>
  <c r="B407" i="40"/>
  <c r="B38" i="40"/>
  <c r="B484" i="40"/>
  <c r="B183" i="40"/>
  <c r="B73" i="40"/>
  <c r="B297" i="40"/>
  <c r="B336" i="40"/>
  <c r="B105" i="40"/>
  <c r="B55" i="40"/>
  <c r="B197" i="40"/>
  <c r="B129" i="40"/>
  <c r="B199" i="40"/>
  <c r="B224" i="40"/>
  <c r="B98" i="40"/>
  <c r="B483" i="40"/>
  <c r="B146" i="40"/>
  <c r="B132" i="40"/>
  <c r="B308" i="40"/>
  <c r="B438" i="40"/>
  <c r="B216" i="40"/>
  <c r="B21" i="40"/>
  <c r="B59" i="40"/>
  <c r="B411" i="40"/>
  <c r="B270" i="40"/>
  <c r="B195" i="40"/>
  <c r="B375" i="40"/>
  <c r="B436" i="40"/>
  <c r="B84" i="40"/>
  <c r="B65" i="40"/>
  <c r="B360" i="40"/>
  <c r="B96" i="40"/>
  <c r="B36" i="40"/>
  <c r="BG123" i="3" s="1"/>
  <c r="AZ109" i="3" s="1"/>
  <c r="B189" i="40"/>
  <c r="B225" i="40"/>
  <c r="B280" i="40"/>
  <c r="B382" i="40"/>
  <c r="B232" i="40"/>
  <c r="B344" i="40"/>
  <c r="B113" i="40"/>
  <c r="B429" i="40"/>
  <c r="B49" i="40"/>
  <c r="B325" i="40"/>
  <c r="B90" i="40"/>
  <c r="B301" i="40"/>
  <c r="B283" i="40"/>
  <c r="B165" i="40"/>
  <c r="B470" i="40"/>
  <c r="B207" i="40"/>
  <c r="B304" i="40"/>
  <c r="B91" i="40"/>
  <c r="B359" i="40"/>
  <c r="B154" i="40"/>
  <c r="B472" i="40"/>
  <c r="B340" i="40"/>
  <c r="B265" i="40"/>
  <c r="B379" i="40"/>
  <c r="B490" i="40"/>
  <c r="B10" i="40"/>
  <c r="B361" i="40"/>
  <c r="B204" i="40"/>
  <c r="B327" i="40"/>
  <c r="B128" i="40"/>
  <c r="B83" i="40"/>
  <c r="B71" i="40"/>
  <c r="B237" i="40"/>
  <c r="B161" i="40"/>
  <c r="B46" i="40"/>
  <c r="BG122" i="3" s="1"/>
  <c r="AZ108" i="3" s="1"/>
  <c r="B198" i="40"/>
  <c r="B338" i="40"/>
  <c r="B160" i="40"/>
  <c r="B299" i="40"/>
  <c r="B364" i="40"/>
  <c r="B415" i="40"/>
  <c r="B123" i="40"/>
  <c r="B373" i="40"/>
  <c r="B437" i="40"/>
  <c r="B188" i="40"/>
  <c r="B151" i="40"/>
  <c r="B56" i="40"/>
  <c r="B348" i="40"/>
  <c r="B147" i="40"/>
  <c r="B118" i="40"/>
  <c r="B186" i="40"/>
  <c r="B339" i="40"/>
  <c r="B202" i="40"/>
  <c r="B353" i="40"/>
  <c r="B223" i="40"/>
  <c r="B320" i="40"/>
  <c r="B66" i="40"/>
  <c r="B229" i="40"/>
  <c r="B81" i="40"/>
  <c r="B380" i="40"/>
  <c r="B303" i="40"/>
  <c r="B239" i="40"/>
  <c r="B251" i="40"/>
  <c r="B103" i="40"/>
  <c r="B431" i="40"/>
  <c r="B468" i="40"/>
  <c r="B423" i="40"/>
  <c r="B159" i="40"/>
  <c r="B182" i="40"/>
  <c r="B148" i="40"/>
  <c r="B323" i="40"/>
  <c r="B467" i="40"/>
  <c r="B260" i="40"/>
  <c r="B269" i="40"/>
  <c r="B48" i="40"/>
  <c r="B168" i="40"/>
  <c r="B125" i="40"/>
  <c r="B255" i="40"/>
  <c r="B420" i="40"/>
  <c r="B3" i="40"/>
  <c r="BG124" i="3" s="1"/>
  <c r="AZ110" i="3" s="1"/>
  <c r="B157" i="40"/>
  <c r="B296" i="40"/>
  <c r="B166" i="40"/>
  <c r="B291" i="40"/>
  <c r="B190" i="40"/>
  <c r="B263" i="40"/>
  <c r="B209" i="40"/>
  <c r="B50" i="40"/>
  <c r="B131" i="40"/>
  <c r="B23" i="40"/>
  <c r="B289" i="40"/>
  <c r="B150" i="40"/>
  <c r="B222" i="40"/>
  <c r="B57" i="40"/>
  <c r="B126" i="40"/>
  <c r="B342" i="40"/>
  <c r="B453" i="40"/>
  <c r="B284" i="40"/>
  <c r="B164" i="40"/>
  <c r="B6" i="40"/>
  <c r="B434" i="40"/>
  <c r="B130" i="40"/>
  <c r="B277" i="40"/>
  <c r="B491" i="40"/>
  <c r="B92" i="40"/>
  <c r="B235" i="40"/>
  <c r="B406" i="40"/>
  <c r="B127" i="40"/>
  <c r="B47" i="40"/>
  <c r="B488" i="40"/>
  <c r="B421" i="40"/>
  <c r="B205" i="40"/>
  <c r="BG119" i="3"/>
  <c r="AZ105" i="3" s="1"/>
  <c r="BG121" i="3"/>
  <c r="AZ107" i="3" s="1"/>
  <c r="N115" i="3" l="1"/>
  <c r="AF116" i="3" s="1"/>
  <c r="N108" i="3"/>
  <c r="AF108" i="3" s="1"/>
  <c r="N102" i="3"/>
  <c r="AF103" i="3" s="1"/>
  <c r="N107" i="3"/>
  <c r="AF107" i="3" s="1"/>
  <c r="N105" i="3"/>
  <c r="AF106" i="3" s="1"/>
  <c r="N113" i="3"/>
  <c r="AF113" i="3" s="1"/>
  <c r="N109" i="3"/>
  <c r="AF110" i="3" s="1"/>
  <c r="N110" i="3"/>
  <c r="AF109" i="3" s="1"/>
  <c r="B497" i="40"/>
  <c r="BG120" i="3" s="1"/>
  <c r="AZ106" i="3" s="1"/>
  <c r="BG117" i="3"/>
  <c r="AZ103" i="3" s="1"/>
  <c r="BG118" i="3"/>
  <c r="AZ104" i="3" s="1"/>
  <c r="AA22" i="45" l="1"/>
  <c r="C155" i="31"/>
  <c r="B173" i="31"/>
  <c r="C173" i="31"/>
  <c r="AA46" i="45"/>
  <c r="C158" i="31"/>
  <c r="C176" i="31"/>
  <c r="B176" i="31"/>
  <c r="C151" i="31"/>
  <c r="AA7" i="45"/>
  <c r="B169" i="31"/>
  <c r="C169" i="31"/>
  <c r="C152" i="31"/>
  <c r="AA34" i="45"/>
  <c r="C170" i="31"/>
  <c r="B170" i="31"/>
  <c r="C148" i="31"/>
  <c r="AA4" i="45"/>
  <c r="C166" i="31"/>
  <c r="B166" i="31"/>
  <c r="AA37" i="45"/>
  <c r="C153" i="31"/>
  <c r="B171" i="31"/>
  <c r="C171" i="31"/>
  <c r="AA25" i="45"/>
  <c r="C154" i="31"/>
  <c r="B172" i="31"/>
  <c r="C172" i="31"/>
  <c r="AA49" i="45"/>
  <c r="C161" i="31"/>
  <c r="B179" i="31"/>
  <c r="C179" i="31"/>
  <c r="BI12" i="45" l="1"/>
  <c r="BH12" i="45" s="1"/>
  <c r="BI25" i="45"/>
  <c r="BH25" i="45" s="1"/>
  <c r="BI44" i="45"/>
  <c r="BH44" i="45" s="1"/>
  <c r="BI45" i="45"/>
  <c r="BH45" i="45" s="1"/>
  <c r="BI39" i="45"/>
  <c r="BH39" i="45" s="1"/>
  <c r="BI20" i="45"/>
  <c r="BH20" i="45" s="1"/>
  <c r="BI29" i="45"/>
  <c r="BH29" i="45" s="1"/>
  <c r="BI41" i="45"/>
  <c r="BH41" i="45" s="1"/>
  <c r="BI8" i="45"/>
  <c r="BH8" i="45" s="1"/>
  <c r="BI18" i="45"/>
  <c r="BH18" i="45" s="1"/>
  <c r="BI32" i="45"/>
  <c r="BH32" i="45" s="1"/>
  <c r="BI31" i="45"/>
  <c r="BH31" i="45" s="1"/>
  <c r="BI14" i="45"/>
  <c r="BH14" i="45" s="1"/>
  <c r="BI30" i="45"/>
  <c r="BH30" i="45" s="1"/>
  <c r="BI36" i="45"/>
  <c r="BH36" i="45" s="1"/>
  <c r="BI34" i="45"/>
  <c r="BH34" i="45" s="1"/>
  <c r="BI38" i="45"/>
  <c r="BH38" i="45" s="1"/>
  <c r="BI6" i="45"/>
  <c r="BH6" i="45" s="1"/>
  <c r="BI35" i="45"/>
  <c r="BH35" i="45" s="1"/>
  <c r="BI23" i="45"/>
  <c r="BH23" i="45" s="1"/>
  <c r="BI28" i="45"/>
  <c r="BH28" i="45" s="1"/>
  <c r="BI26" i="45"/>
  <c r="BH26" i="45" s="1"/>
  <c r="BI40" i="45"/>
  <c r="BH40" i="45" s="1"/>
  <c r="BI37" i="45"/>
  <c r="BH37" i="45" s="1"/>
  <c r="BI43" i="45"/>
  <c r="BH43" i="45" s="1"/>
  <c r="BI10" i="45"/>
  <c r="BH10" i="45" s="1"/>
  <c r="BI22" i="45"/>
  <c r="BH22" i="45" s="1"/>
  <c r="BI19" i="45"/>
  <c r="BH19" i="45" s="1"/>
  <c r="BI27" i="45"/>
  <c r="BH27" i="45" s="1"/>
  <c r="BI16" i="45"/>
  <c r="BH16" i="45" s="1"/>
  <c r="BI9" i="45"/>
  <c r="BH9" i="45" s="1"/>
  <c r="BI46" i="45"/>
  <c r="BH46" i="45" s="1"/>
  <c r="BI11" i="45"/>
  <c r="BH11" i="45" s="1"/>
  <c r="BI15" i="45"/>
  <c r="BH15" i="45" s="1"/>
  <c r="BI5" i="45"/>
  <c r="BH5" i="45" s="1"/>
  <c r="BI47" i="45"/>
  <c r="BH47" i="45" s="1"/>
  <c r="BI17" i="45"/>
  <c r="BH17" i="45" s="1"/>
  <c r="BI33" i="45"/>
  <c r="BH33" i="45" s="1"/>
  <c r="BI50" i="45"/>
  <c r="BH50" i="45" s="1"/>
  <c r="BI21" i="45"/>
  <c r="BH21" i="45" s="1"/>
  <c r="BI48" i="45"/>
  <c r="BH48" i="45" s="1"/>
  <c r="BI13" i="45"/>
  <c r="BH13" i="45" s="1"/>
  <c r="BI51" i="45"/>
  <c r="BH51" i="45" s="1"/>
  <c r="BI49" i="45"/>
  <c r="BH49" i="45" s="1"/>
  <c r="BI4" i="45"/>
  <c r="BH4" i="45" s="1"/>
  <c r="BI42" i="45"/>
  <c r="BH42" i="45" s="1"/>
  <c r="BI7" i="45"/>
  <c r="BH7" i="45" s="1"/>
  <c r="BI24" i="45"/>
  <c r="BH24"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<sst xmlns="http://schemas.openxmlformats.org/spreadsheetml/2006/main" count="6733" uniqueCount="1515">
  <si>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</si>
  <si>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</si>
  <si>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</si>
  <si>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</si>
  <si>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</si>
  <si>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</si>
  <si>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</si>
  <si>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</si>
  <si>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</si>
  <si>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</si>
  <si>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</si>
  <si>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</si>
  <si>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</si>
  <si>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</si>
  <si>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</si>
  <si>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</si>
  <si>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</si>
  <si>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</si>
  <si>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</si>
  <si>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</si>
  <si>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</si>
  <si>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</si>
  <si>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</si>
  <si>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</si>
  <si>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</si>
  <si>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</si>
  <si>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</si>
  <si>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</si>
  <si>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</si>
  <si>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</si>
  <si>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</si>
  <si>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</si>
  <si>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</si>
  <si>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</si>
  <si>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</si>
  <si>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</si>
  <si>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</si>
  <si>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</si>
  <si>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</si>
  <si>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</si>
  <si>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</si>
  <si>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</si>
  <si>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</si>
  <si>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</si>
  <si>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</si>
  <si>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</si>
  <si>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</si>
  <si>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</si>
  <si>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</si>
  <si>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</si>
  <si>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</si>
  <si>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</si>
  <si>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</si>
  <si>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</si>
  <si>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</si>
  <si>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</si>
  <si>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</si>
  <si>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</si>
  <si>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</si>
  <si>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</si>
  <si>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</si>
  <si>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</si>
  <si>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</si>
  <si>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</si>
  <si>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</si>
  <si>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</si>
  <si>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</si>
  <si>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</si>
  <si>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</si>
  <si>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</si>
  <si>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</si>
  <si>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</si>
  <si>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</si>
  <si>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</si>
  <si>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</si>
  <si>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</si>
  <si>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</si>
  <si>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</si>
  <si>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</si>
  <si>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</si>
  <si>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</si>
  <si>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</si>
  <si>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</si>
  <si>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</si>
  <si>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</si>
  <si>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</si>
  <si>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</si>
  <si>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</si>
  <si>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</si>
  <si>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</si>
  <si>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</si>
  <si>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</si>
  <si>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</si>
  <si>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</si>
  <si>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</si>
  <si>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</si>
  <si>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</si>
  <si>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</si>
  <si>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</si>
  <si>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</si>
  <si>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</si>
  <si>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</si>
  <si>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</si>
  <si>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</si>
  <si>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</si>
  <si>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</si>
  <si>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</si>
  <si>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</si>
  <si>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</si>
  <si>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</si>
  <si>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</si>
  <si>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</si>
  <si>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</si>
  <si>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</si>
  <si>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</si>
  <si>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</si>
  <si>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</si>
  <si>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</si>
  <si>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</si>
  <si>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</si>
  <si>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</si>
  <si>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</si>
  <si>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</si>
  <si>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</si>
  <si>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</si>
  <si>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</si>
  <si>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</si>
  <si>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</si>
  <si>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</si>
  <si>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</si>
  <si>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</si>
  <si>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</si>
  <si>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</si>
  <si>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</si>
  <si>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</si>
  <si>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</si>
  <si>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</si>
  <si>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</si>
  <si>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</si>
  <si>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</si>
  <si>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</si>
  <si>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</si>
  <si>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</si>
  <si>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</si>
  <si>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</si>
  <si>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</si>
  <si>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</si>
  <si>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</si>
  <si>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</si>
  <si>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</si>
  <si>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</si>
  <si>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</si>
  <si>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</si>
  <si>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</si>
  <si>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</si>
  <si>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</si>
  <si>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</si>
  <si>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</si>
  <si>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</si>
  <si>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</si>
  <si>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</si>
  <si>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</si>
  <si>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</si>
  <si>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</si>
  <si>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</si>
  <si>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</si>
  <si>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</si>
  <si>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</si>
  <si>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</si>
  <si>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</si>
  <si>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</si>
  <si>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</si>
  <si>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</si>
  <si>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</si>
  <si>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</si>
  <si>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</si>
  <si>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</si>
  <si>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</si>
  <si>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</si>
  <si>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</si>
  <si>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</si>
  <si>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</si>
  <si>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</si>
  <si>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</si>
  <si>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</si>
  <si>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</si>
  <si>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</si>
  <si>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</si>
  <si>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</si>
  <si>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</si>
  <si>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</si>
  <si>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</si>
  <si>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</si>
  <si>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</si>
  <si>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</si>
  <si>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</si>
  <si>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</si>
  <si>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</si>
  <si>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</si>
  <si>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</si>
  <si>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</si>
  <si>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</si>
  <si>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</si>
  <si>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</si>
  <si>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</si>
  <si>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</si>
  <si>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</si>
  <si>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</si>
  <si>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</si>
  <si>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</si>
  <si>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</si>
  <si>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</si>
  <si>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</si>
  <si>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</si>
  <si>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</si>
  <si>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</si>
  <si>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</si>
  <si>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</si>
  <si>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</si>
  <si>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</si>
  <si>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</si>
  <si>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</si>
  <si>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</si>
  <si>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</si>
  <si>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</si>
  <si>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</si>
  <si>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</si>
  <si>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</si>
  <si>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</si>
  <si>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</si>
  <si>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</si>
  <si>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</si>
  <si>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</si>
  <si>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</si>
  <si>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</si>
  <si>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</si>
  <si>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</si>
  <si>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</si>
  <si>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</si>
  <si>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</si>
  <si>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</si>
  <si>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</si>
  <si>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</si>
  <si>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</si>
  <si>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</si>
  <si>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</si>
  <si>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</si>
  <si>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</si>
  <si>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</si>
  <si>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</si>
  <si>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</si>
  <si>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</si>
  <si>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</si>
  <si>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</si>
  <si>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</si>
  <si>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</si>
  <si>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</si>
  <si>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</si>
  <si>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</si>
  <si>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</si>
  <si>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</si>
  <si>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</si>
  <si>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</si>
  <si>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</si>
  <si>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</si>
  <si>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</si>
  <si>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</si>
  <si>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</si>
  <si>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</si>
  <si>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</si>
  <si>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</si>
  <si>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</si>
  <si>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</si>
  <si>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</si>
  <si>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</si>
  <si>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</si>
  <si>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</si>
  <si>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</si>
  <si>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</si>
  <si>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</si>
  <si>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</si>
  <si>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</si>
  <si>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</si>
  <si>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</si>
  <si>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</si>
  <si>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</si>
  <si>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</si>
  <si>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</si>
  <si>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</si>
  <si>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</si>
  <si>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</si>
  <si>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</si>
  <si>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</si>
  <si>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</si>
  <si>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</si>
  <si>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</si>
  <si>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</si>
  <si>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</si>
  <si>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</si>
  <si>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</si>
  <si>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</si>
  <si>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</si>
  <si>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</si>
  <si>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</si>
  <si>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</si>
  <si>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</si>
  <si>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</si>
  <si>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</si>
  <si>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</si>
  <si>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</si>
  <si>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</si>
  <si>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</si>
  <si>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</si>
  <si>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</si>
  <si>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</si>
  <si>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</si>
  <si>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</si>
  <si>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</si>
  <si>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</si>
  <si>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</si>
  <si>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</si>
  <si>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</si>
  <si>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</si>
  <si>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</si>
  <si>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</si>
  <si>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</si>
  <si>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</si>
  <si>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</si>
  <si>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</si>
  <si>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</si>
  <si>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</si>
  <si>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</si>
  <si>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</si>
  <si>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</si>
  <si>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</si>
  <si>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</si>
  <si>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</si>
  <si>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</si>
  <si>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</si>
  <si>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</si>
  <si>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</si>
  <si>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</si>
  <si>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</si>
  <si>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</si>
  <si>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</si>
  <si>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</si>
  <si>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</si>
  <si>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</si>
  <si>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</si>
  <si>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</si>
  <si>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</si>
  <si>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</si>
  <si>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</si>
  <si>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</si>
  <si>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</si>
  <si>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</si>
  <si>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</si>
  <si>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</si>
  <si>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</si>
  <si>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</si>
  <si>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</si>
  <si>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</si>
  <si>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</si>
  <si>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</si>
  <si>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</si>
  <si>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</si>
  <si>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</si>
  <si>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</si>
  <si>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</si>
  <si>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</si>
  <si>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</si>
  <si>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</si>
  <si>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</si>
  <si>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</si>
  <si>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</si>
  <si>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</si>
  <si>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</si>
  <si>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</si>
  <si>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</si>
  <si>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</si>
  <si>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</si>
  <si>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</si>
  <si>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</si>
  <si>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</si>
  <si>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</si>
  <si>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</si>
  <si>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</si>
  <si>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</si>
  <si>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</si>
  <si>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</si>
  <si>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</si>
  <si>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</si>
  <si>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</si>
  <si>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</si>
  <si>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</si>
  <si>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</si>
  <si>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</si>
  <si>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</si>
  <si>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</si>
  <si>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</si>
  <si>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</si>
  <si>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</si>
  <si>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</si>
  <si>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</si>
  <si>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</si>
  <si>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</si>
  <si>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</si>
  <si>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</si>
  <si>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</si>
  <si>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</si>
  <si>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</si>
  <si>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</si>
  <si>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</si>
  <si>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</si>
  <si>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</si>
  <si>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</si>
  <si>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</si>
  <si>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</si>
  <si>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</si>
  <si>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</si>
  <si>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</si>
  <si>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</si>
  <si>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</si>
  <si>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</si>
  <si>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</si>
  <si>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</si>
  <si>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</si>
  <si>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</si>
  <si>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</si>
  <si>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</si>
  <si>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</si>
  <si>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</si>
  <si>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</si>
  <si>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</si>
  <si>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</si>
  <si>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</si>
  <si>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</si>
  <si>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</si>
  <si>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</si>
  <si>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</si>
  <si>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</si>
  <si>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</si>
  <si>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</si>
  <si>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</si>
  <si>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</si>
  <si>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</si>
  <si>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</si>
  <si>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</si>
  <si>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</si>
  <si>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</si>
  <si>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</si>
  <si>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</si>
  <si>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</si>
  <si>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</si>
  <si>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</si>
  <si>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</si>
  <si>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</si>
  <si>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</si>
  <si>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</si>
  <si>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</si>
  <si>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</si>
  <si>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</si>
  <si>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</si>
  <si>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</si>
  <si>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</si>
  <si>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</si>
  <si>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</si>
  <si>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</si>
  <si>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</si>
  <si>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</si>
  <si>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</si>
  <si>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</si>
  <si>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</si>
  <si>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</si>
  <si>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</si>
  <si>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</si>
  <si>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</si>
  <si>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</si>
  <si>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</si>
  <si>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</si>
  <si>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</si>
  <si>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</si>
  <si>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</si>
  <si>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</si>
  <si>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</si>
  <si>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</si>
  <si>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</si>
  <si>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</si>
  <si>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</si>
  <si>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</si>
  <si>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</si>
  <si>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</si>
  <si>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</si>
  <si>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</si>
  <si>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</si>
  <si>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</si>
  <si>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</si>
  <si>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</si>
  <si>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</si>
  <si>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</si>
  <si>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</si>
  <si>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</si>
  <si>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</si>
  <si>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</si>
  <si>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</si>
  <si>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</si>
  <si>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</si>
  <si>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</si>
  <si>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</si>
  <si>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</si>
  <si>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</si>
  <si>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</si>
  <si>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</si>
  <si>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</si>
  <si>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</si>
  <si>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</si>
  <si>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</si>
  <si>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</si>
  <si>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</si>
  <si>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</si>
  <si>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</si>
  <si>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</si>
  <si>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</si>
  <si>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</si>
  <si>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</si>
  <si>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</si>
  <si>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</si>
  <si>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</si>
  <si>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</si>
  <si>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</si>
  <si>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</si>
  <si>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</si>
  <si>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</si>
  <si>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</si>
  <si>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</si>
  <si>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</si>
  <si>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</si>
  <si>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</si>
  <si>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</si>
  <si>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</si>
  <si>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</si>
  <si>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</si>
  <si>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</si>
  <si>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</si>
  <si>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</si>
  <si>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</si>
  <si>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</si>
  <si>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</si>
  <si>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</si>
  <si>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</si>
  <si>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</si>
  <si>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</si>
  <si>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</si>
  <si>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</si>
  <si>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</si>
  <si>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</si>
  <si>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</si>
  <si>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</si>
  <si>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</si>
  <si>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</si>
  <si>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</si>
  <si>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</si>
  <si>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</si>
  <si>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</si>
  <si>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</si>
  <si>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</si>
  <si>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</si>
  <si>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</si>
  <si>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</si>
  <si>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</si>
  <si>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</si>
  <si>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</si>
  <si>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</si>
  <si>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</si>
  <si>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</si>
  <si>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</si>
  <si>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</si>
  <si>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</si>
  <si>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</si>
  <si>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</si>
  <si>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</si>
  <si>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</si>
  <si>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</si>
  <si>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</si>
  <si>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</si>
  <si>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</si>
  <si>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</si>
  <si>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</si>
  <si>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</si>
  <si>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</si>
  <si>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</si>
  <si>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</si>
  <si>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</si>
  <si>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</si>
  <si>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</si>
  <si>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</si>
  <si>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</si>
  <si>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</si>
  <si>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</si>
  <si>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</si>
  <si>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</si>
  <si>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</si>
  <si>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</si>
  <si>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</si>
  <si>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</si>
  <si>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</si>
  <si>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</si>
  <si>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</si>
  <si>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</si>
  <si>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</si>
  <si>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</si>
  <si>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</si>
  <si>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</si>
  <si>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</si>
  <si>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</si>
  <si>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</si>
  <si>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</si>
  <si>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</si>
  <si>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</si>
  <si>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</si>
  <si>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</si>
  <si>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</si>
  <si>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</si>
  <si>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</si>
  <si>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</si>
  <si>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</si>
  <si>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</si>
  <si>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</si>
  <si>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</si>
  <si>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</si>
  <si>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</si>
  <si>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</si>
  <si>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</si>
  <si>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</si>
  <si>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</si>
  <si>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</si>
  <si>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</si>
  <si>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</si>
  <si>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</si>
  <si>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</si>
  <si>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</si>
  <si>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</si>
  <si>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</si>
  <si>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</si>
  <si>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</si>
  <si>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</si>
  <si>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</si>
  <si>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</si>
  <si>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</si>
  <si>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</si>
  <si>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</si>
  <si>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</si>
  <si>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</si>
  <si>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</si>
  <si>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</si>
  <si>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</si>
  <si>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</si>
  <si>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</si>
  <si>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</si>
  <si>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</si>
  <si>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</si>
  <si>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</si>
  <si>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</si>
  <si>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</si>
  <si>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</si>
  <si>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</si>
  <si>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</si>
  <si>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</si>
  <si>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</si>
  <si>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</si>
  <si>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</si>
  <si>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</si>
  <si>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</si>
  <si>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</si>
  <si>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</si>
  <si>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</si>
  <si>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</si>
  <si>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</si>
  <si>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</si>
  <si>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</si>
  <si>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</si>
  <si>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</si>
  <si>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</si>
  <si>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</si>
  <si>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</si>
  <si>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</si>
  <si>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</si>
  <si>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</si>
  <si>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</si>
  <si>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</si>
  <si>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</si>
  <si>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</si>
  <si>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</si>
  <si>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</si>
  <si>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</si>
  <si>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</si>
  <si>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</si>
  <si>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</si>
  <si>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</si>
  <si>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</si>
  <si>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</si>
  <si>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</si>
  <si>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</si>
  <si>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</si>
  <si>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</si>
  <si>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</si>
  <si>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</si>
  <si>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</si>
  <si>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</si>
  <si>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</si>
  <si>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</si>
  <si>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</si>
  <si>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</si>
  <si>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</si>
  <si>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</si>
  <si>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</si>
  <si>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</si>
  <si>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</si>
  <si>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</si>
  <si>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</si>
  <si>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</si>
  <si>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</si>
  <si>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</si>
  <si>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</si>
  <si>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</si>
  <si>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</si>
  <si>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</si>
  <si>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</si>
  <si>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</si>
  <si>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</si>
  <si>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</si>
  <si>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</si>
  <si>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</si>
  <si>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</si>
  <si>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</si>
  <si>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</si>
  <si>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</si>
  <si>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</si>
  <si>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</si>
  <si>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</si>
  <si>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</si>
  <si>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</si>
  <si>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</si>
  <si>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</si>
  <si>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</si>
  <si>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</si>
  <si>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</si>
  <si>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</si>
  <si>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</si>
  <si>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</si>
  <si>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</si>
  <si>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</si>
  <si>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</si>
  <si>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</si>
  <si>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</si>
  <si>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</si>
  <si>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</si>
  <si>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</si>
  <si>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</si>
  <si>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</si>
  <si>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</si>
  <si>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</si>
  <si>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</si>
  <si>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</si>
  <si>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</si>
  <si>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</si>
  <si>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</si>
  <si>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</si>
  <si>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</si>
  <si>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</si>
  <si>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</si>
  <si>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</si>
  <si>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</si>
  <si>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</si>
  <si>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</si>
  <si>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</si>
  <si>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</si>
  <si>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</si>
  <si>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</si>
  <si>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</si>
  <si>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</si>
  <si>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</si>
  <si>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</si>
  <si>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</si>
  <si>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</si>
  <si>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</si>
  <si>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</si>
  <si>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</si>
  <si>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</si>
  <si>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</si>
  <si>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</si>
  <si>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</si>
  <si>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</si>
  <si>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</si>
  <si>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</si>
  <si>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</si>
  <si>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</si>
  <si>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</si>
  <si>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</si>
  <si>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</si>
  <si>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</si>
  <si>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</si>
  <si>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</si>
  <si>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</si>
  <si>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</si>
  <si>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</si>
  <si>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</si>
  <si>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</si>
  <si>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</si>
  <si>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</si>
  <si>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</si>
  <si>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</si>
  <si>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</si>
  <si>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</si>
  <si>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</si>
  <si>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</si>
  <si>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</si>
  <si>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</si>
  <si>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</si>
  <si>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</si>
  <si>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</si>
  <si>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</si>
  <si>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</si>
  <si>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</si>
  <si>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</si>
  <si>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</si>
  <si>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</si>
  <si>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</si>
  <si>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</si>
  <si>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</si>
  <si>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</si>
  <si>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</si>
  <si>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</si>
  <si>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</si>
  <si>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</si>
  <si>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</si>
  <si>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</si>
  <si>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</si>
  <si>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</si>
  <si>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</si>
  <si>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</si>
  <si>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</si>
  <si>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</si>
  <si>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</si>
  <si>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</si>
  <si>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</si>
  <si>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</si>
  <si>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</si>
  <si>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</si>
  <si>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</si>
  <si>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</si>
  <si>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</si>
  <si>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</si>
  <si>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</si>
  <si>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</si>
  <si>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</si>
  <si>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</si>
  <si>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</si>
  <si>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</si>
  <si>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</si>
  <si>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</si>
  <si>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</si>
  <si>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</si>
  <si>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</si>
  <si>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</si>
  <si>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</si>
  <si>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</si>
  <si>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</si>
  <si>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</si>
  <si>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</si>
  <si>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</si>
  <si>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</si>
  <si>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</si>
  <si>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</si>
  <si>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</si>
  <si>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</si>
  <si>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</si>
  <si>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</si>
  <si>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</si>
  <si>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</si>
  <si>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</si>
  <si>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</si>
  <si>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</si>
  <si>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</si>
  <si>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</si>
  <si>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</si>
  <si>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</si>
  <si>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</si>
  <si>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</si>
  <si>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</si>
  <si>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</si>
  <si>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</si>
  <si>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</si>
  <si>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</si>
  <si>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</si>
  <si>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</si>
  <si>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</si>
  <si>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</si>
  <si>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</si>
  <si>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</si>
  <si>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</si>
  <si>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</si>
  <si>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</si>
  <si>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</si>
  <si>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</si>
  <si>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</si>
  <si>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</si>
  <si>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</si>
  <si>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</si>
  <si>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</si>
  <si>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</si>
  <si>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</si>
  <si>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</si>
  <si>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</si>
  <si>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</si>
  <si>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</si>
  <si>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</si>
  <si>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</si>
  <si>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</si>
  <si>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</si>
  <si>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</si>
  <si>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</si>
  <si>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</si>
  <si>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</si>
  <si>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</si>
  <si>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</si>
  <si>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</si>
  <si>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</si>
  <si>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</si>
  <si>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</si>
  <si>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</si>
  <si>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</si>
  <si>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</si>
  <si>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</si>
  <si>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</si>
  <si>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</si>
  <si>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</si>
  <si>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</si>
  <si>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</si>
  <si>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</si>
  <si>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</si>
  <si>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</si>
  <si>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</si>
  <si>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</si>
  <si>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</si>
  <si>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</si>
  <si>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</si>
  <si>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</si>
  <si>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</si>
  <si>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</si>
  <si>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</si>
  <si>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</si>
  <si>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</si>
  <si>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</si>
  <si>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</si>
  <si>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</si>
  <si>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</si>
  <si>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</si>
  <si>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</si>
  <si>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</si>
  <si>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</si>
  <si>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</si>
  <si>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</si>
  <si>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</si>
  <si>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</si>
  <si>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</si>
  <si>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</si>
  <si>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</si>
  <si>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</si>
  <si>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</si>
  <si>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</si>
  <si>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</si>
  <si>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</si>
  <si>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</si>
  <si>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</si>
  <si>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</si>
  <si>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</si>
  <si>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</si>
  <si>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</si>
  <si>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</si>
  <si>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</si>
  <si>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</si>
  <si>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</si>
  <si>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</si>
  <si>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</si>
  <si>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</si>
  <si>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</si>
  <si>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</si>
  <si>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</si>
  <si>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</si>
  <si>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</si>
  <si>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</si>
  <si>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</si>
  <si>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</si>
  <si>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</si>
  <si>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</si>
  <si>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</si>
  <si>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</si>
  <si>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</si>
  <si>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</si>
  <si>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</si>
  <si>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</si>
  <si>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</si>
  <si>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</si>
  <si>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</si>
  <si>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</si>
  <si>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</si>
  <si>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</si>
  <si>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</si>
  <si>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</si>
  <si>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</si>
  <si>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</si>
  <si>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</si>
  <si>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</si>
  <si>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</si>
  <si>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</si>
  <si>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</si>
  <si>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</si>
  <si>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</si>
  <si>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</si>
  <si>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</si>
  <si>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</si>
  <si>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</si>
  <si>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</si>
  <si>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</si>
  <si>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</si>
  <si>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</si>
  <si>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</si>
  <si>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</si>
  <si>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</si>
  <si>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</si>
  <si>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</si>
  <si>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</si>
  <si>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</si>
  <si>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</si>
  <si>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</si>
  <si>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</si>
  <si>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</si>
  <si>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</si>
  <si>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</si>
  <si>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</si>
  <si>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</si>
  <si>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</si>
  <si>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</si>
  <si>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</si>
  <si>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</si>
  <si>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</si>
  <si>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</si>
  <si>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</si>
  <si>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</si>
  <si>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</si>
  <si>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</si>
  <si>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</si>
  <si>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</si>
  <si>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</si>
  <si>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</si>
  <si>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</si>
  <si>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</si>
  <si>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</si>
  <si>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</si>
  <si>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</si>
  <si>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</si>
  <si>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</si>
  <si>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</si>
  <si>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</si>
  <si>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</si>
  <si>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</si>
  <si>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</si>
  <si>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</si>
  <si>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</si>
  <si>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</si>
  <si>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</si>
  <si>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</si>
  <si>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</si>
  <si>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</si>
  <si>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</si>
  <si>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</si>
  <si>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</si>
  <si>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</si>
  <si>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</si>
  <si>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</si>
  <si>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</si>
  <si>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</si>
  <si>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</si>
  <si>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</si>
  <si>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</si>
  <si>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</si>
  <si>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</si>
  <si>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</si>
  <si>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</si>
  <si>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</si>
  <si>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</si>
  <si>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</si>
  <si>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</si>
  <si>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</si>
  <si>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</si>
  <si>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</si>
  <si>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</si>
  <si>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</si>
  <si>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</si>
  <si>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</si>
  <si>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</si>
  <si>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</si>
  <si>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</si>
  <si>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</si>
  <si>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</si>
  <si>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</si>
  <si>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</si>
  <si>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</si>
  <si>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</si>
  <si>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</si>
  <si>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</si>
  <si>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</si>
  <si>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</si>
  <si>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</si>
  <si>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</si>
  <si>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</si>
  <si>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</si>
  <si>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</si>
  <si>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</si>
  <si>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</si>
  <si>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</si>
  <si>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</si>
  <si>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</si>
  <si>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</si>
  <si>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</si>
  <si>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</si>
  <si>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</si>
  <si>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</si>
  <si>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</si>
  <si>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</si>
  <si>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</si>
  <si>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</si>
  <si>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</si>
  <si>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</si>
  <si>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</si>
  <si>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</si>
  <si>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</si>
  <si>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</si>
  <si>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</si>
  <si>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</si>
  <si>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</si>
  <si>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</si>
  <si>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</si>
  <si>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</si>
  <si>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</si>
  <si>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</si>
  <si>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</si>
  <si>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</si>
  <si>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</si>
  <si>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</si>
  <si>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</si>
  <si>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</si>
  <si>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</si>
  <si>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</si>
  <si>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</si>
  <si>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</si>
  <si>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</si>
  <si>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</si>
  <si>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</si>
  <si>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</si>
  <si>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</si>
  <si>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</si>
  <si>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</si>
  <si>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</si>
  <si>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</si>
  <si>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</si>
  <si>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</si>
  <si>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</si>
  <si>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</si>
  <si>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</si>
  <si>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</si>
  <si>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</si>
  <si>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</si>
  <si>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</si>
  <si>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</si>
  <si>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</si>
  <si>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</si>
  <si>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</si>
  <si>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</si>
  <si>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</si>
  <si>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</si>
  <si>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</si>
  <si>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</si>
  <si>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</si>
  <si>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</si>
  <si>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</si>
  <si>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</si>
  <si>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</si>
  <si>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</si>
  <si>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</si>
  <si>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</si>
  <si>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</si>
  <si>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</si>
  <si>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</si>
  <si>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</si>
  <si>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</si>
  <si>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</si>
  <si>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</si>
  <si>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</si>
  <si>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</si>
  <si>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</si>
  <si>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</si>
  <si>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</si>
  <si>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</si>
  <si>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</si>
  <si>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</si>
  <si>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</si>
  <si>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</si>
  <si>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</si>
  <si>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</si>
  <si>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</si>
  <si>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</si>
  <si>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</si>
  <si>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</si>
  <si>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</si>
  <si>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</si>
  <si>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</si>
  <si>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</si>
  <si>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</si>
  <si>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</si>
  <si>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</si>
  <si>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</si>
  <si>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</si>
  <si>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</si>
  <si>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</si>
  <si>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</si>
  <si>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</si>
  <si>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</si>
  <si>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</si>
  <si>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</si>
  <si>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</si>
  <si>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</si>
  <si>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</si>
  <si>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</si>
  <si>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</si>
  <si>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</si>
  <si>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</si>
  <si>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</si>
  <si>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</si>
  <si>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</si>
  <si>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</si>
  <si>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</si>
  <si>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</si>
  <si>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</si>
  <si>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</si>
  <si>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</si>
  <si>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</si>
  <si>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</si>
  <si>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</si>
  <si>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</si>
  <si>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</si>
  <si>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</si>
  <si>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</si>
  <si>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</si>
  <si>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</si>
  <si>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</si>
  <si>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</si>
  <si>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</si>
  <si>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</si>
  <si>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</si>
  <si>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</si>
  <si>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</si>
  <si>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</si>
  <si>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</si>
  <si>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</si>
  <si>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</si>
  <si>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</si>
  <si>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</si>
  <si>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</si>
  <si>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</si>
  <si>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</si>
  <si>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</si>
  <si>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</si>
  <si>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</si>
  <si>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</si>
  <si>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</si>
  <si>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</si>
  <si>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</si>
  <si>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</si>
  <si>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</si>
  <si>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</si>
  <si>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</si>
  <si>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</si>
  <si>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</si>
  <si>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</si>
  <si>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</si>
  <si>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</si>
  <si>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</si>
  <si>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</si>
  <si>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</si>
  <si>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</si>
  <si>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</si>
  <si>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</si>
  <si>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</si>
  <si>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</si>
  <si>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</si>
  <si>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</si>
  <si>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</si>
  <si>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</si>
  <si>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</si>
  <si>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</si>
  <si>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</si>
  <si>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</si>
  <si>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</si>
  <si>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</si>
  <si>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</si>
  <si>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</si>
  <si>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</si>
  <si>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</si>
  <si>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</si>
  <si>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</si>
  <si>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</si>
  <si>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</si>
  <si>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</si>
  <si>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</si>
  <si>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</si>
  <si>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</si>
  <si>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</si>
  <si>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</si>
  <si>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</si>
  <si>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</si>
  <si>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</si>
  <si>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</si>
  <si>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</si>
  <si>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</si>
  <si>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</si>
  <si>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</si>
  <si>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</si>
  <si>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</si>
  <si>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</si>
  <si>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</si>
  <si>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</si>
  <si>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</si>
  <si>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</si>
  <si>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</si>
  <si>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</si>
  <si>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</si>
  <si>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</si>
  <si>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</si>
  <si>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</si>
  <si>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</si>
  <si>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</si>
  <si>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</si>
  <si>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</si>
  <si>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</si>
  <si>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</si>
  <si>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</si>
  <si>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</si>
  <si>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</si>
  <si>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</si>
  <si>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</si>
  <si>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</si>
  <si>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</si>
  <si>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</si>
  <si>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</si>
  <si>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</si>
  <si>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</si>
  <si>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</si>
  <si>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</si>
  <si>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</si>
  <si>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</si>
  <si>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</si>
  <si>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</si>
  <si>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</si>
  <si>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</si>
  <si>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</si>
  <si>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</si>
  <si>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</si>
  <si>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</si>
  <si>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</si>
  <si>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</si>
  <si>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</si>
  <si>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</si>
  <si>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</si>
  <si>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</si>
  <si>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</si>
  <si>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</si>
  <si>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</si>
  <si>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</si>
  <si>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</si>
  <si>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</si>
  <si>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</si>
  <si>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</si>
  <si>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</si>
  <si>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</si>
  <si>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</si>
  <si>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</si>
  <si>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</si>
  <si>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</si>
  <si>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</si>
  <si>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</si>
  <si>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</si>
  <si>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</si>
  <si>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</si>
  <si>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</si>
  <si>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</si>
  <si>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</si>
  <si>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</si>
  <si>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</si>
  <si>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</si>
  <si>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</si>
  <si>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</si>
  <si>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</si>
  <si>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</si>
  <si>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</si>
  <si>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</si>
  <si>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</si>
  <si>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</si>
  <si>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</si>
  <si>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</si>
  <si>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</si>
  <si>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</si>
  <si>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</si>
  <si>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</si>
  <si>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</si>
  <si>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</si>
  <si>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</si>
  <si>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</si>
  <si>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</si>
  <si>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</si>
  <si>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</si>
  <si>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</si>
  <si>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</si>
  <si>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</si>
  <si>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</si>
  <si>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</si>
  <si>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</si>
  <si>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</si>
  <si>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</si>
  <si>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</si>
  <si>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</si>
  <si>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</si>
  <si>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</si>
  <si>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</si>
  <si>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</si>
  <si>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</si>
  <si>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</si>
  <si>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</si>
  <si>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</si>
  <si>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</si>
  <si>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</si>
  <si>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</si>
  <si>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</si>
  <si>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</si>
  <si>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</si>
  <si>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</si>
  <si>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</si>
  <si>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</si>
  <si>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</si>
  <si>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</si>
  <si>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</si>
  <si>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</si>
  <si>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</si>
  <si>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</si>
  <si>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</si>
  <si>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</si>
  <si>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</si>
  <si>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</si>
  <si>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</si>
  <si>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</si>
  <si>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</si>
  <si>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</si>
  <si>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</si>
  <si>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</si>
  <si>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</si>
  <si>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</si>
  <si>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</si>
  <si>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</si>
  <si>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</si>
  <si>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</si>
  <si>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</si>
  <si>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</si>
  <si>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</si>
  <si>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</si>
  <si>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</si>
  <si>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</si>
  <si>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</si>
  <si>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</si>
  <si>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</si>
  <si>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</si>
  <si>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</si>
  <si>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</si>
  <si>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</si>
  <si>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</si>
  <si>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</si>
  <si>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</si>
  <si>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</si>
  <si>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</si>
  <si>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</si>
  <si>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</si>
  <si>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</si>
  <si>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</si>
  <si>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</si>
  <si>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</si>
  <si>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</si>
  <si>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</si>
  <si>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</si>
  <si>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</si>
  <si>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</si>
  <si>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</si>
  <si>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</si>
  <si>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</si>
  <si>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</si>
  <si>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</si>
  <si>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</si>
  <si>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</si>
  <si>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</si>
  <si>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</si>
  <si>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</si>
  <si>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</si>
  <si>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</si>
  <si>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MBAPPÉ</t>
  </si>
  <si>
    <t>OYARZABAL</t>
  </si>
  <si>
    <t>Nacho Jouve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</si>
</sst>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25" builtinId="8" hidden="1"/>
    <cellStyle name="Hipervínculo" xfId="23" builtinId="8" hidden="1"/>
    <cellStyle name="Hipervínculo" xfId="9" builtinId="8" hidden="1"/>
    <cellStyle name="Hipervínculo" xfId="15" builtinId="8" hidden="1"/>
    <cellStyle name="Hipervínculo" xfId="19" builtinId="8" hidden="1"/>
    <cellStyle name="Hipervínculo" xfId="5" builtinId="8" hidden="1"/>
    <cellStyle name="Hipervínculo" xfId="17" builtinId="8" hidden="1"/>
    <cellStyle name="Hipervínculo" xfId="21" builtinId="8" hidden="1"/>
    <cellStyle name="Hipervínculo" xfId="13" builtinId="8" hidden="1"/>
    <cellStyle name="Hipervínculo" xfId="7" builtinId="8" hidden="1"/>
    <cellStyle name="Hipervínculo" xfId="11" builtinId="8" hidden="1"/>
    <cellStyle name="Hipervínculo" xfId="1" builtinId="8" hidden="1"/>
    <cellStyle name="Hipervínculo" xfId="3" builtinId="8" hidden="1"/>
    <cellStyle name="Hipervínculo" xfId="27" builtinId="8"/>
    <cellStyle name="Hipervínculo 2" xfId="94" xr:uid="{008C30FC-4EBF-9B4A-9B7C-80AE025592FE}"/>
    <cellStyle name="Hipervínculo visitado" xfId="49" builtinId="9" hidden="1"/>
    <cellStyle name="Hipervínculo visitado" xfId="53" builtinId="9" hidden="1"/>
    <cellStyle name="Hipervínculo visitado" xfId="51" builtinId="9" hidden="1"/>
    <cellStyle name="Hipervínculo visitado" xfId="40" builtinId="9" hidden="1"/>
    <cellStyle name="Hipervínculo visitado" xfId="62" builtinId="9" hidden="1"/>
    <cellStyle name="Hipervínculo visitado" xfId="78" builtinId="9" hidden="1"/>
    <cellStyle name="Hipervínculo visitado" xfId="75" builtinId="9" hidden="1"/>
    <cellStyle name="Hipervínculo visitado" xfId="81" builtinId="9" hidden="1"/>
    <cellStyle name="Hipervínculo visitado" xfId="85" builtinId="9" hidden="1"/>
    <cellStyle name="Hipervínculo visitado" xfId="89" builtinId="9" hidden="1"/>
    <cellStyle name="Hipervínculo visitado" xfId="77" builtinId="9" hidden="1"/>
    <cellStyle name="Hipervínculo visitado" xfId="71" builtinId="9" hidden="1"/>
    <cellStyle name="Hipervínculo visitado" xfId="65" builtinId="9" hidden="1"/>
    <cellStyle name="Hipervínculo visitado" xfId="63" builtinId="9" hidden="1"/>
    <cellStyle name="Hipervínculo visitado" xfId="67" builtinId="9" hidden="1"/>
    <cellStyle name="Hipervínculo visitado" xfId="73" builtinId="9" hidden="1"/>
    <cellStyle name="Hipervínculo visitado" xfId="69" builtinId="9" hidden="1"/>
    <cellStyle name="Hipervínculo visitado" xfId="88" builtinId="9" hidden="1"/>
    <cellStyle name="Hipervínculo visitado" xfId="87" builtinId="9" hidden="1"/>
    <cellStyle name="Hipervínculo visitado" xfId="83" builtinId="9" hidden="1"/>
    <cellStyle name="Hipervínculo visitado" xfId="79" builtinId="9" hidden="1"/>
    <cellStyle name="Hipervínculo visitado" xfId="86" builtinId="9" hidden="1"/>
    <cellStyle name="Hipervínculo visitado" xfId="70" builtinId="9" hidden="1"/>
    <cellStyle name="Hipervínculo visitado" xfId="35" builtinId="9" hidden="1"/>
    <cellStyle name="Hipervínculo visitado" xfId="45" builtinId="9" hidden="1"/>
    <cellStyle name="Hipervínculo visitado" xfId="55" builtinId="9" hidden="1"/>
    <cellStyle name="Hipervínculo visitado" xfId="52" builtinId="9" hidden="1"/>
    <cellStyle name="Hipervínculo visitado" xfId="48" builtinId="9" hidden="1"/>
    <cellStyle name="Hipervínculo visitado" xfId="8" builtinId="9" hidden="1"/>
    <cellStyle name="Hipervínculo visitado" xfId="29" builtinId="9" hidden="1"/>
    <cellStyle name="Hipervínculo visitado" xfId="26" builtinId="9" hidden="1"/>
    <cellStyle name="Hipervínculo visitado" xfId="18" builtinId="9" hidden="1"/>
    <cellStyle name="Hipervínculo visitado" xfId="30" builtinId="9" hidden="1"/>
    <cellStyle name="Hipervínculo visitado" xfId="38" builtinId="9" hidden="1"/>
    <cellStyle name="Hipervínculo visitado" xfId="54" builtinId="9" hidden="1"/>
    <cellStyle name="Hipervínculo visitado" xfId="61" builtinId="9" hidden="1"/>
    <cellStyle name="Hipervínculo visitado" xfId="59" builtinId="9" hidden="1"/>
    <cellStyle name="Hipervínculo visitado" xfId="84" builtinId="9" hidden="1"/>
    <cellStyle name="Hipervínculo visitado" xfId="82" builtinId="9" hidden="1"/>
    <cellStyle name="Hipervínculo visitado" xfId="80" builtinId="9" hidden="1"/>
    <cellStyle name="Hipervínculo visitado" xfId="74" builtinId="9" hidden="1"/>
    <cellStyle name="Hipervínculo visitado" xfId="72" builtinId="9" hidden="1"/>
    <cellStyle name="Hipervínculo visitado" xfId="68" builtinId="9" hidden="1"/>
    <cellStyle name="Hipervínculo visitado" xfId="64" builtinId="9" hidden="1"/>
    <cellStyle name="Hipervínculo visitado" xfId="31" builtinId="9" hidden="1"/>
    <cellStyle name="Hipervínculo visitado" xfId="32" builtinId="9" hidden="1"/>
    <cellStyle name="Hipervínculo visitado" xfId="36" builtinId="9" hidden="1"/>
    <cellStyle name="Hipervínculo visitado" xfId="37" builtinId="9" hidden="1"/>
    <cellStyle name="Hipervínculo visitado" xfId="39" builtinId="9" hidden="1"/>
    <cellStyle name="Hipervínculo visitado" xfId="43" builtinId="9" hidden="1"/>
    <cellStyle name="Hipervínculo visitado" xfId="44" builtinId="9" hidden="1"/>
    <cellStyle name="Hipervínculo visitado" xfId="47" builtinId="9" hidden="1"/>
    <cellStyle name="Hipervínculo visitado" xfId="41" builtinId="9" hidden="1"/>
    <cellStyle name="Hipervínculo visitado" xfId="33" builtinId="9" hidden="1"/>
    <cellStyle name="Hipervínculo visitado" xfId="66" builtinId="9" hidden="1"/>
    <cellStyle name="Hipervínculo visitado" xfId="76" builtinId="9" hidden="1"/>
    <cellStyle name="Hipervínculo visitado" xfId="56" builtinId="9" hidden="1"/>
    <cellStyle name="Hipervínculo visitado" xfId="46" builtinId="9" hidden="1"/>
    <cellStyle name="Hipervínculo visitado" xfId="22" builtinId="9" hidden="1"/>
    <cellStyle name="Hipervínculo visitado" xfId="12" builtinId="9" hidden="1"/>
    <cellStyle name="Hipervínculo visitado" xfId="14" builtinId="9" hidden="1"/>
    <cellStyle name="Hipervínculo visitado" xfId="24" builtinId="9" hidden="1"/>
    <cellStyle name="Hipervínculo visitado" xfId="28" builtinId="9" hidden="1"/>
    <cellStyle name="Hipervínculo visitado" xfId="16" builtinId="9" hidden="1"/>
    <cellStyle name="Hipervínculo visitado" xfId="10" builtinId="9" hidden="1"/>
    <cellStyle name="Hipervínculo visitado" xfId="4" builtinId="9" hidden="1"/>
    <cellStyle name="Hipervínculo visitado" xfId="2" builtinId="9" hidden="1"/>
    <cellStyle name="Hipervínculo visitado" xfId="6" builtinId="9" hidden="1"/>
    <cellStyle name="Hipervínculo visitado" xfId="20" builtinId="9" hidden="1"/>
    <cellStyle name="Hipervínculo visitado" xfId="50" builtinId="9" hidden="1"/>
    <cellStyle name="Hipervínculo visitado" xfId="42" builtinId="9" hidden="1"/>
    <cellStyle name="Hipervínculo visitado" xfId="34" builtinId="9" hidden="1"/>
    <cellStyle name="Hipervínculo visitado" xfId="60" builtinId="9" hidden="1"/>
    <cellStyle name="Hipervínculo visitado" xfId="58" builtinId="9" hidden="1"/>
    <cellStyle name="Hipervínculo visitado" xfId="57"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2</v>
    <v>1</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13" sqref="K13"/>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9453125" style="277" customWidth="1"/>
    <col min="2" max="2" width="15.83984375" style="277" customWidth="1"/>
    <col min="3" max="3" width="26.89453125" style="277" customWidth="1"/>
    <col min="4" max="4" width="5.7890625" style="277" customWidth="1"/>
    <col min="5" max="9" width="11.3125" style="293" customWidth="1"/>
    <col min="10" max="10" width="5.7890625" style="293" customWidth="1"/>
    <col min="11" max="11" width="26.89453125" style="293" customWidth="1"/>
    <col min="12" max="12" width="15.83984375" style="277" customWidth="1"/>
    <col min="13" max="13" width="10.47265625" style="277" customWidth="1"/>
    <col min="14" max="15" width="10.89453125" style="277" customWidth="1"/>
    <col min="16" max="16" width="12.1015625" style="277" customWidth="1"/>
    <col min="17" max="17" width="6.20703125" style="277" customWidth="1"/>
    <col min="18" max="31" width="10.89453125" style="277" customWidth="1"/>
    <col min="32" max="16384" width="10.8945312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 customHeight="1">
      <c r="A10" s="276"/>
      <c r="B10" s="19"/>
      <c r="C10" s="271" t="s">
        <v>1514</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13.15625" style="14" bestFit="1" customWidth="1"/>
    <col min="2" max="2" width="5" style="14" customWidth="1"/>
    <col min="3" max="3" width="12.5234375" style="14" customWidth="1"/>
    <col min="4" max="4" width="13.15625" style="14" customWidth="1"/>
    <col min="5" max="5" width="12.3671875" style="14" bestFit="1" customWidth="1"/>
    <col min="6" max="6" width="10.89453125" style="14"/>
    <col min="7" max="7" width="12.3671875" style="14" bestFit="1" customWidth="1"/>
    <col min="8" max="9" width="10.89453125" style="14"/>
    <col min="10" max="10" width="13.41796875" style="14" customWidth="1"/>
    <col min="11" max="15" width="10.89453125" style="14"/>
    <col min="16" max="16" width="4.83984375" style="14" bestFit="1" customWidth="1"/>
    <col min="17" max="17" width="17.89453125" style="14" bestFit="1" customWidth="1"/>
    <col min="18" max="18" width="11.15625" style="14" bestFit="1" customWidth="1"/>
    <col min="19" max="19" width="11" style="14" bestFit="1" customWidth="1"/>
    <col min="20" max="20" width="10.3671875" style="14" bestFit="1" customWidth="1"/>
    <col min="21" max="21" width="10.47265625" style="14" customWidth="1"/>
    <col min="22" max="22" width="10.3671875" style="14" customWidth="1"/>
    <col min="23" max="23" width="3.3671875" style="14" bestFit="1" customWidth="1"/>
    <col min="24" max="26" width="10.89453125" style="14"/>
    <col min="27" max="27" width="6.47265625" style="14" customWidth="1"/>
    <col min="28" max="33" width="10.89453125" style="14"/>
    <col min="34" max="34" width="3.3671875" style="14" bestFit="1" customWidth="1"/>
    <col min="35" max="16384" width="10.8945312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topLeftCell="E1" workbookViewId="0"/>
  </sheetViews>
  <sheetFormatPr baseColWidth="10" defaultColWidth="10.89453125" defaultRowHeight="14.4"/>
  <cols>
    <col min="1" max="1" width="5.5234375" style="1" customWidth="1"/>
    <col min="2" max="2" width="4.83984375" style="1" customWidth="1"/>
    <col min="3" max="3" width="5.7890625" style="1" customWidth="1"/>
    <col min="4" max="4" width="4.578125" style="1" customWidth="1"/>
    <col min="5" max="16384" width="10.89453125" style="1"/>
  </cols>
  <sheetData>
    <row r="18" spans="2:5">
      <c r="D18" s="607"/>
      <c r="E18" s="607"/>
    </row>
    <row r="19" spans="2:5">
      <c r="D19" s="607"/>
      <c r="E19" s="607"/>
    </row>
    <row r="20" spans="2:5">
      <c r="D20" s="607"/>
      <c r="E20" s="607"/>
    </row>
    <row r="21" spans="2:5">
      <c r="D21" s="607"/>
      <c r="E21" s="607"/>
    </row>
    <row r="22" spans="2:5">
      <c r="D22" s="607"/>
      <c r="E22" s="608"/>
    </row>
    <row r="26" spans="2:5">
      <c r="B26" s="604"/>
    </row>
    <row r="27" spans="2:5">
      <c r="B27" s="604"/>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 zoomScaleNormal="100" workbookViewId="0">
      <selection activeCell="V130" sqref="V130"/>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9453125" hidden="1" customWidth="1"/>
    <col min="3" max="3" width="2.15625" hidden="1" customWidth="1"/>
    <col min="4" max="10" width="8.89453125" hidden="1" customWidth="1"/>
    <col min="11" max="11" width="12.7890625" hidden="1" customWidth="1"/>
    <col min="12" max="14" width="8.89453125" hidden="1" customWidth="1"/>
    <col min="15" max="15" width="16.9453125" hidden="1" customWidth="1"/>
    <col min="16" max="21" width="8.89453125" hidden="1" customWidth="1"/>
    <col min="22" max="22" width="3.47265625" customWidth="1"/>
    <col min="23" max="23" width="6.734375" customWidth="1"/>
    <col min="24" max="24" width="11.83984375" customWidth="1"/>
    <col min="25" max="25" width="6.83984375" customWidth="1"/>
    <col min="26" max="26" width="5.1015625" customWidth="1"/>
    <col min="27" max="27" width="20.83984375" customWidth="1"/>
    <col min="28" max="28" width="3.3671875" customWidth="1"/>
    <col min="29" max="30" width="5.26171875" customWidth="1"/>
    <col min="31" max="31" width="3.3671875" customWidth="1"/>
    <col min="32" max="32" width="20.83984375" customWidth="1"/>
    <col min="33" max="33" width="3.47265625" customWidth="1"/>
    <col min="34" max="34" width="5.1015625" style="175" customWidth="1"/>
    <col min="35" max="35" width="3.3671875" style="175" customWidth="1"/>
    <col min="36" max="36" width="4.3125" customWidth="1"/>
    <col min="37" max="37" width="3.3671875" customWidth="1"/>
    <col min="38" max="38" width="20.83984375" customWidth="1"/>
    <col min="39" max="39" width="5.7890625" customWidth="1"/>
    <col min="40" max="43" width="4.3125" customWidth="1"/>
    <col min="44" max="45" width="4.68359375" customWidth="1"/>
    <col min="46" max="46" width="4.83984375" customWidth="1"/>
    <col min="47" max="47" width="3.3671875" style="178" customWidth="1"/>
    <col min="48" max="48" width="18.41796875" style="182" customWidth="1"/>
    <col min="49" max="49" width="3.47265625" style="7" customWidth="1"/>
    <col min="50" max="50" width="3.47265625" style="4" customWidth="1"/>
    <col min="51" max="51" width="19.62890625" style="15" customWidth="1"/>
    <col min="52" max="52" width="15.83984375" style="7" customWidth="1"/>
    <col min="53" max="53" width="2.9453125" customWidth="1"/>
    <col min="54" max="54" width="11" hidden="1" customWidth="1"/>
    <col min="55" max="55" width="6.05078125" hidden="1" customWidth="1"/>
    <col min="56" max="56" width="16.9453125" hidden="1" customWidth="1"/>
    <col min="57" max="57" width="9.26171875" hidden="1" customWidth="1"/>
    <col min="58" max="58" width="2.15625" hidden="1" customWidth="1"/>
    <col min="59" max="59" width="8.3125" hidden="1" customWidth="1"/>
    <col min="60" max="60" width="2.15625" hidden="1" customWidth="1"/>
    <col min="61" max="61" width="2.41796875" hidden="1" customWidth="1"/>
    <col min="62" max="62" width="8.20703125" hidden="1" customWidth="1"/>
    <col min="63" max="63" width="4.83984375" hidden="1" customWidth="1"/>
    <col min="64" max="64" width="5.7890625" hidden="1" customWidth="1"/>
    <col min="65" max="66" width="5.62890625" hidden="1" customWidth="1"/>
    <col min="67" max="69" width="9.9453125" hidden="1" customWidth="1"/>
    <col min="70" max="71" width="7.26171875" hidden="1" customWidth="1"/>
    <col min="72" max="100" width="7.9453125" hidden="1" customWidth="1"/>
    <col min="101" max="101" width="4.15625" hidden="1" customWidth="1"/>
    <col min="102" max="102" width="7.26171875" hidden="1" customWidth="1"/>
    <col min="103" max="103" width="0" hidden="1" customWidth="1"/>
    <col min="104" max="104" width="3.1015625" hidden="1" customWidth="1"/>
    <col min="105" max="105" width="8.734375" hidden="1" customWidth="1"/>
    <col min="106" max="106" width="7.9453125"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9453125" hidden="1" customWidth="1"/>
    <col min="119" max="119" width="10.89453125" hidden="1" customWidth="1"/>
    <col min="120" max="120" width="11" hidden="1" customWidth="1"/>
    <col min="121" max="123" width="10.89453125" hidden="1" customWidth="1"/>
    <col min="124" max="124" width="0" hidden="1" customWidth="1"/>
    <col min="125" max="16384" width="10.8945312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1" t="str">
        <f>Idiomas!D8</f>
        <v>XXIII Mundial USA/MEX/CAN 2026</v>
      </c>
      <c r="X1" s="641"/>
      <c r="Y1" s="641"/>
      <c r="Z1" s="641"/>
      <c r="AA1" s="641"/>
      <c r="AB1" s="641"/>
      <c r="AC1" s="641"/>
      <c r="AD1" s="641"/>
      <c r="AE1" s="641"/>
      <c r="AF1" s="641"/>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 customHeight="1" thickBot="1">
      <c r="A4" s="16" t="s">
        <v>31</v>
      </c>
      <c r="B4" s="16" t="s">
        <v>0</v>
      </c>
      <c r="C4" s="16">
        <f>COUNTIF(Equipos!$C$2:$C$49,WORLDCUP!B4)</f>
        <v>4</v>
      </c>
      <c r="D4" s="16" t="str">
        <f t="shared" ref="D4:D9" si="0">IF(OR(AC4="",AD4=""),"Pendiente",IF(AC4&gt;AD4,"Local",IF(AC4&lt;AD4,"Visitante","Empate")))</f>
        <v>Empate</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7" t="s">
        <v>0</v>
      </c>
      <c r="X4" s="20">
        <f ca="1">Horarios!C4</f>
        <v>46184.875</v>
      </c>
      <c r="Y4" s="21">
        <f ca="1">Horarios!C4</f>
        <v>46184.875</v>
      </c>
      <c r="Z4" s="22" t="str">
        <f>Idiomas!D61</f>
        <v>J1</v>
      </c>
      <c r="AA4" s="23" t="str">
        <f ca="1">+A5</f>
        <v>México</v>
      </c>
      <c r="AB4" s="45" t="e" cm="1" vm="1">
        <f t="array" aca="1" ref="AB4" ca="1">Ver_flag_local</f>
        <v>#VALUE!</v>
      </c>
      <c r="AC4" s="46">
        <v>2</v>
      </c>
      <c r="AD4" s="47">
        <v>2</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 customHeight="1">
      <c r="A5" s="16" t="str">
        <f ca="1">+Equipos!B2</f>
        <v>México</v>
      </c>
      <c r="B5" s="16"/>
      <c r="C5" s="16"/>
      <c r="D5" s="16" t="str">
        <f t="shared" si="0"/>
        <v>Local</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7"/>
      <c r="X5" s="20">
        <f ca="1">Horarios!C5</f>
        <v>46185.166666666664</v>
      </c>
      <c r="Y5" s="21">
        <f ca="1">Horarios!C5</f>
        <v>46185.166666666664</v>
      </c>
      <c r="Z5" s="22" t="str">
        <f>$Z$4</f>
        <v>J1</v>
      </c>
      <c r="AA5" s="23" t="str">
        <f ca="1">A7</f>
        <v>Corea del Sur</v>
      </c>
      <c r="AB5" s="45" t="e" cm="1" vm="3">
        <f t="array" aca="1" ref="AB5" ca="1">Ver_flag_local</f>
        <v>#VALUE!</v>
      </c>
      <c r="AC5" s="46">
        <v>1</v>
      </c>
      <c r="AD5" s="47">
        <v>0</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 customHeight="1">
      <c r="A6" s="16" t="str">
        <f ca="1">+Equipos!B3</f>
        <v>Sudáfrica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7"/>
      <c r="X6" s="20">
        <f ca="1">Horarios!C6</f>
        <v>46191.75</v>
      </c>
      <c r="Y6" s="21">
        <f ca="1">Horarios!C6</f>
        <v>46191.75</v>
      </c>
      <c r="Z6" s="22" t="str">
        <f>Idiomas!D62</f>
        <v>J2</v>
      </c>
      <c r="AA6" s="23" t="str">
        <f ca="1">A8</f>
        <v>República Checa</v>
      </c>
      <c r="AB6" s="45" t="e" cm="1" vm="4">
        <f t="array" aca="1" ref="AB6" ca="1">Ver_flag_local</f>
        <v>#VALUE!</v>
      </c>
      <c r="AC6" s="46">
        <v>1</v>
      </c>
      <c r="AD6" s="47">
        <v>1</v>
      </c>
      <c r="AE6" s="562" t="e" cm="1" vm="2">
        <f t="array" aca="1" ref="AE6" ca="1">Ver_flag_visit</f>
        <v>#VALUE!</v>
      </c>
      <c r="AF6" s="28" t="str">
        <f ca="1">A6</f>
        <v>Sudáfrica</v>
      </c>
      <c r="AG6" s="297">
        <f t="shared" si="13"/>
        <v>1</v>
      </c>
      <c r="AH6" s="183">
        <v>25</v>
      </c>
      <c r="AI6" s="169" t="str">
        <f>AJ6&amp;$B$4</f>
        <v>1A</v>
      </c>
      <c r="AJ6" s="36">
        <v>1</v>
      </c>
      <c r="AK6" s="564" t="e" cm="1" vm="3">
        <f t="array" aca="1" ref="AK6" ca="1">Ver_flag_visit</f>
        <v>#VALUE!</v>
      </c>
      <c r="AL6" s="30" t="str">
        <f ca="1">IFERROR(INDEX($BD$6:$BD$53,MATCH(AI6,$BN$6:$BN$53,0)),"")</f>
        <v>Corea del Sur</v>
      </c>
      <c r="AM6" s="31">
        <f t="shared" ref="AM6:AT9" ca="1" si="15">INDEX($BE$6:$BN$53,MATCH($AL6,$BD$6:$BD$53,0),MATCH(AM$5,$BE$5:$BN$5,0))</f>
        <v>7</v>
      </c>
      <c r="AN6" s="32">
        <f t="shared" ca="1" si="15"/>
        <v>3</v>
      </c>
      <c r="AO6" s="32">
        <f t="shared" ca="1" si="15"/>
        <v>2</v>
      </c>
      <c r="AP6" s="32">
        <f t="shared" ca="1" si="15"/>
        <v>1</v>
      </c>
      <c r="AQ6" s="32">
        <f t="shared" ca="1" si="15"/>
        <v>0</v>
      </c>
      <c r="AR6" s="32">
        <f t="shared" ca="1" si="15"/>
        <v>4</v>
      </c>
      <c r="AS6" s="32">
        <f t="shared" ca="1" si="15"/>
        <v>2</v>
      </c>
      <c r="AT6" s="37">
        <f t="shared" ca="1" si="15"/>
        <v>2</v>
      </c>
      <c r="AU6" s="304">
        <f ca="1">INDEX($DL$6:$DL$53,MATCH(AI6,$DP$6:$DP$53,0))</f>
        <v>1</v>
      </c>
      <c r="AV6" s="170" t="str">
        <f ca="1">INDEX($BD$6:$BD$53,MATCH(AI6,$BM$6:$BM$53,0))</f>
        <v>Corea del Sur</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5</v>
      </c>
      <c r="BF6" s="16">
        <f ca="1">+BG6+BH6+BI6</f>
        <v>3</v>
      </c>
      <c r="BG6" s="16">
        <f t="shared" ref="BG6:BG53" ca="1" si="17">+COUNTIFS(FGLocal,BD6,Ganador,"Local")+COUNTIFS(FGVisitante,BD6,Ganador,"Visitante")</f>
        <v>1</v>
      </c>
      <c r="BH6" s="16">
        <f t="shared" ref="BH6:BH53" ca="1" si="18">+COUNTIFS(FGLocal,BD6,Ganador,"Empate")+COUNTIFS(FGVisitante,BD6,Ganador,"Empate")</f>
        <v>2</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4</v>
      </c>
      <c r="BL6" s="16">
        <f ca="1">+BJ6-BK6</f>
        <v>1</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5</v>
      </c>
      <c r="BS6" s="16">
        <f ca="1">BP6+COUNTIFS($BQ$6:$BQ$53,BQ6,$BR$6:BR$53,"&gt;"&amp;BR6,$BC$6:$BC$53,INDEX(T_Equipos[Grupo],MATCH(BD6,T_Equipos[NombreEquipo],0)))</f>
        <v>2</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2</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2</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2</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2</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2</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2</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Corea del Sur</v>
      </c>
    </row>
    <row r="7" spans="1:121" ht="16" customHeight="1">
      <c r="A7" s="16" t="str">
        <f ca="1">+Equipos!B4</f>
        <v>Corea del Sur</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7"/>
      <c r="X7" s="20">
        <f ca="1">Horarios!C7</f>
        <v>46192.125</v>
      </c>
      <c r="Y7" s="21">
        <f ca="1">Horarios!C7</f>
        <v>46192.125</v>
      </c>
      <c r="Z7" s="22" t="str">
        <f>$Z$6</f>
        <v>J2</v>
      </c>
      <c r="AA7" s="23" t="str">
        <f ca="1">A5</f>
        <v>México</v>
      </c>
      <c r="AB7" s="45" t="e" cm="1" vm="1">
        <f t="array" aca="1" ref="AB7" ca="1">Ver_flag_local</f>
        <v>#VALUE!</v>
      </c>
      <c r="AC7" s="46">
        <v>1</v>
      </c>
      <c r="AD7" s="47">
        <v>1</v>
      </c>
      <c r="AE7" s="562" t="e" cm="1" vm="3">
        <f t="array" aca="1" ref="AE7" ca="1">Ver_flag_visit</f>
        <v>#VALUE!</v>
      </c>
      <c r="AF7" s="28" t="str">
        <f ca="1">A7</f>
        <v>Corea del Sur</v>
      </c>
      <c r="AG7" s="297">
        <f t="shared" si="13"/>
        <v>1</v>
      </c>
      <c r="AH7" s="183">
        <v>28</v>
      </c>
      <c r="AI7" s="169" t="str">
        <f>AJ7&amp;$B$4</f>
        <v>2A</v>
      </c>
      <c r="AJ7" s="38">
        <v>2</v>
      </c>
      <c r="AK7" s="565" t="e" cm="1" vm="1">
        <f t="array" aca="1" ref="AK7" ca="1">Ver_flag_visit</f>
        <v>#VALUE!</v>
      </c>
      <c r="AL7" s="33" t="str">
        <f ca="1">IFERROR(INDEX($BD$6:$BD$53,MATCH(AI7,$BN$6:$BN$53,0)),"")</f>
        <v>México</v>
      </c>
      <c r="AM7" s="34">
        <f t="shared" ca="1" si="15"/>
        <v>5</v>
      </c>
      <c r="AN7" s="35">
        <f t="shared" ca="1" si="15"/>
        <v>3</v>
      </c>
      <c r="AO7" s="35">
        <f t="shared" ca="1" si="15"/>
        <v>1</v>
      </c>
      <c r="AP7" s="35">
        <f t="shared" ca="1" si="15"/>
        <v>2</v>
      </c>
      <c r="AQ7" s="35">
        <f t="shared" ca="1" si="15"/>
        <v>0</v>
      </c>
      <c r="AR7" s="35">
        <f t="shared" ca="1" si="15"/>
        <v>5</v>
      </c>
      <c r="AS7" s="35">
        <f t="shared" ca="1" si="15"/>
        <v>4</v>
      </c>
      <c r="AT7" s="39">
        <f t="shared" ca="1" si="15"/>
        <v>1</v>
      </c>
      <c r="AU7" s="304">
        <f ca="1">INDEX($DL$6:$DL$53,MATCH(AI7,$DP$6:$DP$53,0))</f>
        <v>1</v>
      </c>
      <c r="AV7" s="170" t="str">
        <f ca="1">INDEX($BD$6:$BD$53,MATCH(AI7,$BM$6:$BM$53,0))</f>
        <v>México</v>
      </c>
      <c r="AW7" s="198"/>
      <c r="AX7" s="159"/>
      <c r="AY7" s="191" t="str">
        <f ca="1">+A6</f>
        <v>Sudáfrica</v>
      </c>
      <c r="AZ7" s="192"/>
      <c r="BA7" s="164"/>
      <c r="BC7" s="16" t="str">
        <f ca="1">+INDEX(T_Equipos[Grupo],MATCH(WORLDCUP!BD7,T_Equipos[NombreEquipo],0))</f>
        <v>A</v>
      </c>
      <c r="BD7" s="16" t="str">
        <f ca="1">+Equipos!B3</f>
        <v>Sudáfrica</v>
      </c>
      <c r="BE7" s="16">
        <f t="shared" ca="1" si="16"/>
        <v>2</v>
      </c>
      <c r="BF7" s="16">
        <f t="shared" ref="BF7:BF53" ca="1" si="41">+BG7+BH7+BI7</f>
        <v>3</v>
      </c>
      <c r="BG7" s="16">
        <f t="shared" ca="1" si="17"/>
        <v>0</v>
      </c>
      <c r="BH7" s="16">
        <f t="shared" ca="1" si="18"/>
        <v>2</v>
      </c>
      <c r="BI7" s="16">
        <f t="shared" ca="1" si="19"/>
        <v>1</v>
      </c>
      <c r="BJ7" s="16">
        <f t="shared" ca="1" si="20"/>
        <v>4</v>
      </c>
      <c r="BK7" s="16">
        <f t="shared" ca="1" si="21"/>
        <v>5</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2</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México</v>
      </c>
    </row>
    <row r="8" spans="1:121" ht="16" customHeight="1">
      <c r="A8" s="16" t="str">
        <f ca="1">+Equipos!B5</f>
        <v>República Checa</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7"/>
      <c r="X8" s="20">
        <f ca="1">Horarios!C8</f>
        <v>46198.125</v>
      </c>
      <c r="Y8" s="21">
        <f ca="1">Horarios!C8</f>
        <v>46198.125</v>
      </c>
      <c r="Z8" s="22" t="str">
        <f>Idiomas!D63</f>
        <v>J3</v>
      </c>
      <c r="AA8" s="23" t="str">
        <f ca="1">A8</f>
        <v>República Checa</v>
      </c>
      <c r="AB8" s="45" t="e" cm="1" vm="4">
        <f t="array" aca="1" ref="AB8" ca="1">Ver_flag_local</f>
        <v>#VALUE!</v>
      </c>
      <c r="AC8" s="46">
        <v>1</v>
      </c>
      <c r="AD8" s="47">
        <v>2</v>
      </c>
      <c r="AE8" s="562" t="e" cm="1" vm="1">
        <f t="array" aca="1" ref="AE8" ca="1">Ver_flag_visit</f>
        <v>#VALUE!</v>
      </c>
      <c r="AF8" s="28" t="str">
        <f ca="1">A5</f>
        <v>México</v>
      </c>
      <c r="AG8" s="297">
        <f t="shared" si="13"/>
        <v>1</v>
      </c>
      <c r="AH8" s="183">
        <v>53</v>
      </c>
      <c r="AI8" s="169" t="str">
        <f>AJ8&amp;$B$4</f>
        <v>3A</v>
      </c>
      <c r="AJ8" s="38">
        <v>3</v>
      </c>
      <c r="AK8" s="565" t="e" cm="1" vm="2">
        <f t="array" aca="1" ref="AK8" ca="1">Ver_flag_visit</f>
        <v>#VALUE!</v>
      </c>
      <c r="AL8" s="33" t="str">
        <f ca="1">IFERROR(INDEX($BD$6:$BD$53,MATCH(AI8,$BN$6:$BN$53,0)),"")</f>
        <v>Sudáfrica</v>
      </c>
      <c r="AM8" s="34">
        <f t="shared" ca="1" si="15"/>
        <v>2</v>
      </c>
      <c r="AN8" s="35">
        <f t="shared" ca="1" si="15"/>
        <v>3</v>
      </c>
      <c r="AO8" s="35">
        <f t="shared" ca="1" si="15"/>
        <v>0</v>
      </c>
      <c r="AP8" s="35">
        <f t="shared" ca="1" si="15"/>
        <v>2</v>
      </c>
      <c r="AQ8" s="35">
        <f t="shared" ca="1" si="15"/>
        <v>1</v>
      </c>
      <c r="AR8" s="35">
        <f t="shared" ca="1" si="15"/>
        <v>4</v>
      </c>
      <c r="AS8" s="35">
        <f t="shared" ca="1" si="15"/>
        <v>5</v>
      </c>
      <c r="AT8" s="39">
        <f t="shared" ca="1" si="15"/>
        <v>-1</v>
      </c>
      <c r="AU8" s="304">
        <f ca="1">INDEX($DL$6:$DL$53,MATCH(AI8,$DP$6:$DP$53,0))</f>
        <v>1</v>
      </c>
      <c r="AV8" s="170" t="str">
        <f ca="1">INDEX($BD$6:$BD$53,MATCH(AI8,$BM$6:$BM$53,0))</f>
        <v>Sudáfrica</v>
      </c>
      <c r="AW8" s="198"/>
      <c r="AX8" s="159"/>
      <c r="AY8" s="189" t="str">
        <f ca="1">+A7</f>
        <v>Corea del Sur</v>
      </c>
      <c r="AZ8" s="190"/>
      <c r="BA8" s="164"/>
      <c r="BC8" s="16" t="str">
        <f ca="1">+INDEX(T_Equipos[Grupo],MATCH(WORLDCUP!BD8,T_Equipos[NombreEquipo],0))</f>
        <v>A</v>
      </c>
      <c r="BD8" s="16" t="str">
        <f ca="1">+Equipos!B4</f>
        <v>Corea del Sur</v>
      </c>
      <c r="BE8" s="16">
        <f t="shared" ca="1" si="16"/>
        <v>7</v>
      </c>
      <c r="BF8" s="16">
        <f t="shared" ca="1" si="41"/>
        <v>3</v>
      </c>
      <c r="BG8" s="16">
        <f t="shared" ca="1" si="17"/>
        <v>2</v>
      </c>
      <c r="BH8" s="16">
        <f t="shared" ca="1" si="18"/>
        <v>1</v>
      </c>
      <c r="BI8" s="16">
        <f t="shared" ca="1" si="19"/>
        <v>0</v>
      </c>
      <c r="BJ8" s="16">
        <f t="shared" ca="1" si="20"/>
        <v>4</v>
      </c>
      <c r="BK8" s="16">
        <f t="shared" ca="1" si="21"/>
        <v>2</v>
      </c>
      <c r="BL8" s="16">
        <f t="shared" ca="1" si="42"/>
        <v>2</v>
      </c>
      <c r="BM8" s="16" t="str">
        <f t="shared" ca="1" si="22"/>
        <v>1A</v>
      </c>
      <c r="BN8" s="16" t="str">
        <f t="shared" ca="1" si="23"/>
        <v>1A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7</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1</v>
      </c>
      <c r="DE8" s="16"/>
      <c r="DF8" s="16">
        <f t="shared" ca="1" si="45"/>
        <v>1</v>
      </c>
      <c r="DG8" s="16" t="str">
        <f ca="1">IF(DB8="-","-",COUNTIFS(DF$6:DF$53,"&lt;"&amp;DF8,$BC$6:$BC$53,INDEX(T_Equipos[Grupo],MATCH(BD8,T_Equipos[NombreEquipo],0))))</f>
        <v>-</v>
      </c>
      <c r="DH8" s="16">
        <f ca="1">DA8+COUNTIFS(DB$6:DB$53,DB8,DG$6:DG$53,"&lt;"&amp;DG8,$BC$6:$BC$53,INDEX(T_Equipos[Grupo],MATCH(BD8,T_Equipos[NombreEquipo],0)))</f>
        <v>1</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Sudáfrica</v>
      </c>
    </row>
    <row r="9" spans="1:121" ht="16"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8"/>
      <c r="X9" s="24">
        <f ca="1">Horarios!C9</f>
        <v>46198.125</v>
      </c>
      <c r="Y9" s="25">
        <f ca="1">Horarios!C9</f>
        <v>46198.125</v>
      </c>
      <c r="Z9" s="26" t="str">
        <f>$Z$8</f>
        <v>J3</v>
      </c>
      <c r="AA9" s="27" t="str">
        <f ca="1">A6</f>
        <v>Sudáfrica</v>
      </c>
      <c r="AB9" s="48" t="e" cm="1" vm="2">
        <f t="array" aca="1" ref="AB9" ca="1">Ver_flag_local</f>
        <v>#VALUE!</v>
      </c>
      <c r="AC9" s="49">
        <v>1</v>
      </c>
      <c r="AD9" s="50">
        <v>2</v>
      </c>
      <c r="AE9" s="563" t="e" cm="1" vm="3">
        <f t="array" aca="1" ref="AE9" ca="1">Ver_flag_visit</f>
        <v>#VALUE!</v>
      </c>
      <c r="AF9" s="29" t="str">
        <f ca="1">A7</f>
        <v>Corea del Sur</v>
      </c>
      <c r="AG9" s="297">
        <f t="shared" si="13"/>
        <v>1</v>
      </c>
      <c r="AH9" s="183">
        <v>54</v>
      </c>
      <c r="AI9" s="169" t="str">
        <f>AJ9&amp;$B$4</f>
        <v>4A</v>
      </c>
      <c r="AJ9" s="40">
        <v>4</v>
      </c>
      <c r="AK9" s="566" t="e" cm="1" vm="4">
        <f t="array" aca="1" ref="AK9" ca="1">Ver_flag_visit</f>
        <v>#VALUE!</v>
      </c>
      <c r="AL9" s="41" t="str">
        <f ca="1">IFERROR(INDEX($BD$6:$BD$53,MATCH(AI9,$BN$6:$BN$53,0)),"")</f>
        <v>República Checa</v>
      </c>
      <c r="AM9" s="42">
        <f t="shared" ca="1" si="15"/>
        <v>1</v>
      </c>
      <c r="AN9" s="43">
        <f t="shared" ca="1" si="15"/>
        <v>3</v>
      </c>
      <c r="AO9" s="43">
        <f t="shared" ca="1" si="15"/>
        <v>0</v>
      </c>
      <c r="AP9" s="43">
        <f t="shared" ca="1" si="15"/>
        <v>1</v>
      </c>
      <c r="AQ9" s="43">
        <f t="shared" ca="1" si="15"/>
        <v>2</v>
      </c>
      <c r="AR9" s="43">
        <f t="shared" ca="1" si="15"/>
        <v>2</v>
      </c>
      <c r="AS9" s="43">
        <f t="shared" ca="1" si="15"/>
        <v>4</v>
      </c>
      <c r="AT9" s="44">
        <f t="shared" ca="1" si="15"/>
        <v>-2</v>
      </c>
      <c r="AU9" s="304">
        <f ca="1">INDEX($DL$6:$DL$53,MATCH(AI9,$DP$6:$DP$53,0))</f>
        <v>1</v>
      </c>
      <c r="AV9" s="170" t="str">
        <f ca="1">INDEX($BD$6:$BD$53,MATCH(AI9,$BM$6:$BM$53,0))</f>
        <v>República Checa</v>
      </c>
      <c r="AW9" s="198"/>
      <c r="AX9" s="159"/>
      <c r="AY9" s="193" t="str">
        <f ca="1">+A8</f>
        <v>República Checa</v>
      </c>
      <c r="AZ9" s="194"/>
      <c r="BA9" s="164"/>
      <c r="BC9" s="16" t="str">
        <f ca="1">+INDEX(T_Equipos[Grupo],MATCH(WORLDCUP!BD9,T_Equipos[NombreEquipo],0))</f>
        <v>A</v>
      </c>
      <c r="BD9" s="16" t="str">
        <f ca="1">+Equipos!B5</f>
        <v>República Checa</v>
      </c>
      <c r="BE9" s="16">
        <f t="shared" ca="1" si="16"/>
        <v>1</v>
      </c>
      <c r="BF9" s="16">
        <f t="shared" ca="1" si="41"/>
        <v>3</v>
      </c>
      <c r="BG9" s="16">
        <f t="shared" ca="1" si="17"/>
        <v>0</v>
      </c>
      <c r="BH9" s="16">
        <f t="shared" ca="1" si="18"/>
        <v>1</v>
      </c>
      <c r="BI9" s="16">
        <f t="shared" ca="1" si="19"/>
        <v>2</v>
      </c>
      <c r="BJ9" s="16">
        <f t="shared" ca="1" si="20"/>
        <v>2</v>
      </c>
      <c r="BK9" s="16">
        <f t="shared" ca="1" si="21"/>
        <v>4</v>
      </c>
      <c r="BL9" s="16">
        <f t="shared" ca="1" si="42"/>
        <v>-2</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4</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4</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4</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4</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4</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4</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4</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República Checa</v>
      </c>
    </row>
    <row r="10" spans="1:121" ht="16"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4</v>
      </c>
      <c r="BF10" s="16">
        <f t="shared" ca="1" si="41"/>
        <v>3</v>
      </c>
      <c r="BG10" s="16">
        <f t="shared" ca="1" si="17"/>
        <v>1</v>
      </c>
      <c r="BH10" s="16">
        <f t="shared" ca="1" si="18"/>
        <v>1</v>
      </c>
      <c r="BI10" s="16">
        <f t="shared" ca="1" si="19"/>
        <v>1</v>
      </c>
      <c r="BJ10" s="16">
        <f t="shared" ca="1" si="20"/>
        <v>4</v>
      </c>
      <c r="BK10" s="16">
        <f t="shared" ca="1" si="21"/>
        <v>4</v>
      </c>
      <c r="BL10" s="16">
        <f t="shared" ca="1" si="42"/>
        <v>0</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3</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3</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3</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3</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3</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3</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3</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Bosnia y Herzegovina</v>
      </c>
    </row>
    <row r="11" spans="1:121" ht="16"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7</v>
      </c>
      <c r="BF11" s="16">
        <f t="shared" ca="1" si="41"/>
        <v>3</v>
      </c>
      <c r="BG11" s="16">
        <f t="shared" ca="1" si="17"/>
        <v>2</v>
      </c>
      <c r="BH11" s="16">
        <f t="shared" ca="1" si="18"/>
        <v>1</v>
      </c>
      <c r="BI11" s="16">
        <f t="shared" ca="1" si="19"/>
        <v>0</v>
      </c>
      <c r="BJ11" s="16">
        <f t="shared" ca="1" si="20"/>
        <v>5</v>
      </c>
      <c r="BK11" s="16">
        <f t="shared" ca="1" si="21"/>
        <v>2</v>
      </c>
      <c r="BL11" s="16">
        <f t="shared" ca="1" si="42"/>
        <v>3</v>
      </c>
      <c r="BM11" s="16" t="str">
        <f t="shared" ca="1" si="22"/>
        <v>1B</v>
      </c>
      <c r="BN11" s="16" t="str">
        <f t="shared" ca="1" si="23"/>
        <v>1B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7</v>
      </c>
      <c r="BS11" s="16">
        <f ca="1">BP11+COUNTIFS($BQ$6:$BQ$53,BQ11,$BR$6:BR$53,"&gt;"&amp;BR11,$BC$6:$BC$53,INDEX(T_Equipos[Grupo],MATCH(BD11,T_Equipos[NombreEquipo],0)))</f>
        <v>1</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1</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1</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1</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1</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1</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1</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1</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1</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1</v>
      </c>
      <c r="DE11" s="16"/>
      <c r="DF11" s="16">
        <f t="shared" ca="1" si="52"/>
        <v>1</v>
      </c>
      <c r="DG11" s="16" t="str">
        <f ca="1">IF(DB11="-","-",COUNTIFS(DF$6:DF$53,"&lt;"&amp;DF11,$BC$6:$BC$53,INDEX(T_Equipos[Grupo],MATCH(BD11,T_Equipos[NombreEquipo],0))))</f>
        <v>-</v>
      </c>
      <c r="DH11" s="16">
        <f ca="1">DA11+COUNTIFS(DB$6:DB$53,DB11,DG$6:DG$53,"&lt;"&amp;DG11,$BC$6:$BC$53,INDEX(T_Equipos[Grupo],MATCH(BD11,T_Equipos[NombreEquipo],0)))</f>
        <v>1</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Suiza</v>
      </c>
    </row>
    <row r="12" spans="1:121" ht="16" customHeight="1" thickBot="1">
      <c r="A12" s="16" t="s">
        <v>31</v>
      </c>
      <c r="B12" s="16" t="s">
        <v>1</v>
      </c>
      <c r="C12" s="16">
        <f>COUNTIF(Equipos!$C$2:$C$49,WORLDCUP!B12)</f>
        <v>4</v>
      </c>
      <c r="D12" s="16" t="str">
        <f t="shared" ref="D12:D17" si="53">IF(OR(AC12="",AD12=""),"Pendiente",IF(AC12&gt;AD12,"Local",IF(AC12&lt;AD12,"Visitante","Empate")))</f>
        <v>Visitante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9" t="s">
        <v>1</v>
      </c>
      <c r="X12" s="20">
        <f ca="1">Horarios!C12</f>
        <v>46185.875</v>
      </c>
      <c r="Y12" s="21">
        <f ca="1">Horarios!C12</f>
        <v>46185.875</v>
      </c>
      <c r="Z12" s="22" t="str">
        <f>$Z$4</f>
        <v>J1</v>
      </c>
      <c r="AA12" s="23" t="str">
        <f ca="1">A13</f>
        <v>Canadá</v>
      </c>
      <c r="AB12" s="45" t="e" cm="1" vm="5">
        <f t="array" aca="1" ref="AB12" ca="1">Ver_flag_local</f>
        <v>#VALUE!</v>
      </c>
      <c r="AC12" s="46">
        <v>1</v>
      </c>
      <c r="AD12" s="47">
        <v>2</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0</v>
      </c>
      <c r="BF12" s="16">
        <f t="shared" ca="1" si="41"/>
        <v>3</v>
      </c>
      <c r="BG12" s="16">
        <f t="shared" ca="1" si="17"/>
        <v>0</v>
      </c>
      <c r="BH12" s="16">
        <f t="shared" ca="1" si="18"/>
        <v>0</v>
      </c>
      <c r="BI12" s="16">
        <f t="shared" ca="1" si="19"/>
        <v>3</v>
      </c>
      <c r="BJ12" s="16">
        <f t="shared" ca="1" si="20"/>
        <v>1</v>
      </c>
      <c r="BK12" s="16">
        <f t="shared" ca="1" si="21"/>
        <v>5</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Canadá</v>
      </c>
    </row>
    <row r="13" spans="1:121" ht="16" customHeight="1">
      <c r="A13" s="16" t="str">
        <f ca="1">+Equipos!B6</f>
        <v>Canadá</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9"/>
      <c r="X13" s="20">
        <f ca="1">Horarios!C13</f>
        <v>46186.875</v>
      </c>
      <c r="Y13" s="21">
        <f ca="1">Horarios!C13</f>
        <v>46186.875</v>
      </c>
      <c r="Z13" s="22" t="str">
        <f>$Z$4</f>
        <v>J1</v>
      </c>
      <c r="AA13" s="23" t="str">
        <f ca="1">A15</f>
        <v>Catar</v>
      </c>
      <c r="AB13" s="45" t="e" cm="1" vm="7">
        <f t="array" aca="1" ref="AB13" ca="1">Ver_flag_local</f>
        <v>#VALUE!</v>
      </c>
      <c r="AC13" s="46">
        <v>0</v>
      </c>
      <c r="AD13" s="47">
        <v>1</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5</v>
      </c>
      <c r="BF13" s="16">
        <f t="shared" ca="1" si="41"/>
        <v>3</v>
      </c>
      <c r="BG13" s="16">
        <f t="shared" ca="1" si="17"/>
        <v>1</v>
      </c>
      <c r="BH13" s="16">
        <f t="shared" ca="1" si="18"/>
        <v>2</v>
      </c>
      <c r="BI13" s="16">
        <f t="shared" ca="1" si="19"/>
        <v>0</v>
      </c>
      <c r="BJ13" s="16">
        <f t="shared" ca="1" si="20"/>
        <v>3</v>
      </c>
      <c r="BK13" s="16">
        <f t="shared" ca="1" si="21"/>
        <v>2</v>
      </c>
      <c r="BL13" s="16">
        <f t="shared" ca="1" si="42"/>
        <v>1</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5</v>
      </c>
      <c r="BS13" s="16">
        <f ca="1">BP13+COUNTIFS($BQ$6:$BQ$53,BQ13,$BR$6:BR$53,"&gt;"&amp;BR13,$BC$6:$BC$53,INDEX(T_Equipos[Grupo],MATCH(BD13,T_Equipos[NombreEquipo],0)))</f>
        <v>2</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2</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2</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2</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2</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2</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2</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 customHeight="1">
      <c r="A14" s="16" t="str">
        <f ca="1">+Equipos!B7</f>
        <v>Bosnia y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9"/>
      <c r="X14" s="20">
        <f ca="1">Horarios!C14</f>
        <v>46191.875</v>
      </c>
      <c r="Y14" s="21">
        <f ca="1">Horarios!C14</f>
        <v>46191.875</v>
      </c>
      <c r="Z14" s="22" t="str">
        <f>$Z$6</f>
        <v>J2</v>
      </c>
      <c r="AA14" s="23" t="str">
        <f ca="1">A16</f>
        <v>Suiza</v>
      </c>
      <c r="AB14" s="45" t="e" cm="1" vm="8">
        <f t="array" aca="1" ref="AB14" ca="1">Ver_flag_local</f>
        <v>#VALUE!</v>
      </c>
      <c r="AC14" s="46">
        <v>1</v>
      </c>
      <c r="AD14" s="47">
        <v>1</v>
      </c>
      <c r="AE14" s="562" t="e" cm="1" vm="6">
        <f t="array" aca="1" ref="AE14" ca="1">Ver_flag_visit</f>
        <v>#VALUE!</v>
      </c>
      <c r="AF14" s="28" t="str">
        <f ca="1">A14</f>
        <v>Bosnia y Herzegovina</v>
      </c>
      <c r="AG14" s="297">
        <f t="shared" si="66"/>
        <v>1</v>
      </c>
      <c r="AH14" s="183">
        <v>26</v>
      </c>
      <c r="AI14" s="169" t="str">
        <f>AJ14&amp;$B$12</f>
        <v>1B</v>
      </c>
      <c r="AJ14" s="67">
        <v>1</v>
      </c>
      <c r="AK14" s="568" t="e" cm="1" vm="6">
        <f t="array" aca="1" ref="AK14" ca="1">Ver_flag_visit</f>
        <v>#VALUE!</v>
      </c>
      <c r="AL14" s="30" t="str">
        <f ca="1">IFERROR(INDEX($BD$6:$BD$53,MATCH(AI14,$BN$6:$BN$53,0)),"")</f>
        <v>Bosnia y Herzegovina</v>
      </c>
      <c r="AM14" s="31">
        <f t="shared" ref="AM14:AT17" ca="1" si="69">INDEX($BE$6:$BN$53,MATCH($AL14,$BD$6:$BD$53,0),MATCH(AM$5,$BE$5:$BN$5,0))</f>
        <v>7</v>
      </c>
      <c r="AN14" s="32">
        <f t="shared" ca="1" si="69"/>
        <v>3</v>
      </c>
      <c r="AO14" s="32">
        <f t="shared" ca="1" si="69"/>
        <v>2</v>
      </c>
      <c r="AP14" s="32">
        <f t="shared" ca="1" si="69"/>
        <v>1</v>
      </c>
      <c r="AQ14" s="32">
        <f t="shared" ca="1" si="69"/>
        <v>0</v>
      </c>
      <c r="AR14" s="32">
        <f t="shared" ca="1" si="69"/>
        <v>5</v>
      </c>
      <c r="AS14" s="32">
        <f t="shared" ca="1" si="69"/>
        <v>2</v>
      </c>
      <c r="AT14" s="68">
        <f t="shared" ca="1" si="69"/>
        <v>3</v>
      </c>
      <c r="AU14" s="304">
        <f ca="1">INDEX($DL$6:$DL$53,MATCH(AI14,$DP$6:$DP$53,0))</f>
        <v>1</v>
      </c>
      <c r="AV14" s="170" t="str">
        <f ca="1">INDEX($BD$6:$BD$53,MATCH(AI14,$BM$6:$BM$53,0))</f>
        <v>Bosnia y Herzegovina</v>
      </c>
      <c r="AW14" s="198"/>
      <c r="AX14" s="159"/>
      <c r="AY14" s="189" t="str">
        <f ca="1">+A13</f>
        <v>Canadá</v>
      </c>
      <c r="AZ14" s="190"/>
      <c r="BA14" s="164"/>
      <c r="BC14" s="16" t="str">
        <f ca="1">+INDEX(T_Equipos[Grupo],MATCH(WORLDCUP!BD14,T_Equipos[NombreEquipo],0))</f>
        <v>C</v>
      </c>
      <c r="BD14" s="16" t="str">
        <f ca="1">+Equipos!B10</f>
        <v>Brasil</v>
      </c>
      <c r="BE14" s="16">
        <f t="shared" ca="1" si="16"/>
        <v>9</v>
      </c>
      <c r="BF14" s="16">
        <f t="shared" ca="1" si="41"/>
        <v>3</v>
      </c>
      <c r="BG14" s="16">
        <f t="shared" ca="1" si="17"/>
        <v>3</v>
      </c>
      <c r="BH14" s="16">
        <f t="shared" ca="1" si="18"/>
        <v>0</v>
      </c>
      <c r="BI14" s="16">
        <f t="shared" ca="1" si="19"/>
        <v>0</v>
      </c>
      <c r="BJ14" s="16">
        <f t="shared" ca="1" si="20"/>
        <v>10</v>
      </c>
      <c r="BK14" s="16">
        <f t="shared" ca="1" si="21"/>
        <v>2</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 customHeight="1">
      <c r="A15" s="16" t="str">
        <f ca="1">+Equipos!B8</f>
        <v>Catar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9"/>
      <c r="X15" s="20">
        <f ca="1">Horarios!C15</f>
        <v>46192</v>
      </c>
      <c r="Y15" s="21">
        <f ca="1">Horarios!C15</f>
        <v>46192</v>
      </c>
      <c r="Z15" s="22" t="str">
        <f>$Z$6</f>
        <v>J2</v>
      </c>
      <c r="AA15" s="23" t="str">
        <f ca="1">A13</f>
        <v>Canadá</v>
      </c>
      <c r="AB15" s="45" t="e" cm="1" vm="5">
        <f t="array" aca="1" ref="AB15" ca="1">Ver_flag_local</f>
        <v>#VALUE!</v>
      </c>
      <c r="AC15" s="46">
        <v>2</v>
      </c>
      <c r="AD15" s="47">
        <v>1</v>
      </c>
      <c r="AE15" s="562" t="e" cm="1" vm="7">
        <f t="array" aca="1" ref="AE15" ca="1">Ver_flag_visit</f>
        <v>#VALUE!</v>
      </c>
      <c r="AF15" s="28" t="str">
        <f ca="1">A15</f>
        <v>Catar</v>
      </c>
      <c r="AG15" s="297">
        <f t="shared" si="66"/>
        <v>1</v>
      </c>
      <c r="AH15" s="183">
        <v>27</v>
      </c>
      <c r="AI15" s="169" t="str">
        <f t="shared" ref="AI15:AI17" si="70">AJ15&amp;$B$12</f>
        <v>2B</v>
      </c>
      <c r="AJ15" s="69">
        <v>2</v>
      </c>
      <c r="AK15" s="569" t="e" cm="1" vm="8">
        <f t="array" aca="1" ref="AK15" ca="1">Ver_flag_visit</f>
        <v>#VALUE!</v>
      </c>
      <c r="AL15" s="33" t="str">
        <f ca="1">IFERROR(INDEX($BD$6:$BD$53,MATCH(AI15,$BN$6:$BN$53,0)),"")</f>
        <v>Suiza</v>
      </c>
      <c r="AM15" s="34">
        <f t="shared" ca="1" si="69"/>
        <v>5</v>
      </c>
      <c r="AN15" s="35">
        <f t="shared" ca="1" si="69"/>
        <v>3</v>
      </c>
      <c r="AO15" s="35">
        <f t="shared" ca="1" si="69"/>
        <v>1</v>
      </c>
      <c r="AP15" s="35">
        <f t="shared" ca="1" si="69"/>
        <v>2</v>
      </c>
      <c r="AQ15" s="35">
        <f t="shared" ca="1" si="69"/>
        <v>0</v>
      </c>
      <c r="AR15" s="35">
        <f t="shared" ca="1" si="69"/>
        <v>3</v>
      </c>
      <c r="AS15" s="35">
        <f t="shared" ca="1" si="69"/>
        <v>2</v>
      </c>
      <c r="AT15" s="70">
        <f t="shared" ca="1" si="69"/>
        <v>1</v>
      </c>
      <c r="AU15" s="304">
        <f ca="1">INDEX($DL$6:$DL$53,MATCH(AI15,$DP$6:$DP$53,0))</f>
        <v>1</v>
      </c>
      <c r="AV15" s="170" t="str">
        <f ca="1">INDEX($BD$6:$BD$53,MATCH(AI15,$BM$6:$BM$53,0))</f>
        <v>Suiza</v>
      </c>
      <c r="AW15" s="198"/>
      <c r="AX15" s="159"/>
      <c r="AY15" s="191" t="str">
        <f ca="1">+A14</f>
        <v>Bosnia y Herzegovina</v>
      </c>
      <c r="AZ15" s="192"/>
      <c r="BA15" s="164"/>
      <c r="BC15" s="16" t="str">
        <f ca="1">+INDEX(T_Equipos[Grupo],MATCH(WORLDCUP!BD15,T_Equipos[NombreEquipo],0))</f>
        <v>C</v>
      </c>
      <c r="BD15" s="16" t="str">
        <f ca="1">+Equipos!B11</f>
        <v>Marruecos</v>
      </c>
      <c r="BE15" s="16">
        <f t="shared" ca="1" si="16"/>
        <v>6</v>
      </c>
      <c r="BF15" s="16">
        <f t="shared" ca="1" si="41"/>
        <v>3</v>
      </c>
      <c r="BG15" s="16">
        <f t="shared" ca="1" si="17"/>
        <v>2</v>
      </c>
      <c r="BH15" s="16">
        <f t="shared" ca="1" si="18"/>
        <v>0</v>
      </c>
      <c r="BI15" s="16">
        <f t="shared" ca="1" si="19"/>
        <v>1</v>
      </c>
      <c r="BJ15" s="16">
        <f t="shared" ca="1" si="20"/>
        <v>2</v>
      </c>
      <c r="BK15" s="16">
        <f t="shared" ca="1" si="21"/>
        <v>2</v>
      </c>
      <c r="BL15" s="16">
        <f t="shared" ca="1" si="42"/>
        <v>0</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 customHeight="1">
      <c r="A16" s="16" t="str">
        <f ca="1">+Equipos!B9</f>
        <v>Suiza</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9"/>
      <c r="X16" s="20">
        <f ca="1">Horarios!C16</f>
        <v>46197.875</v>
      </c>
      <c r="Y16" s="21">
        <f ca="1">Horarios!C16</f>
        <v>46197.875</v>
      </c>
      <c r="Z16" s="22" t="str">
        <f>$Z$8</f>
        <v>J3</v>
      </c>
      <c r="AA16" s="23" t="str">
        <f ca="1">A16</f>
        <v>Suiza</v>
      </c>
      <c r="AB16" s="45" t="e" cm="1" vm="8">
        <f t="array" aca="1" ref="AB16" ca="1">Ver_flag_local</f>
        <v>#VALUE!</v>
      </c>
      <c r="AC16" s="46">
        <v>1</v>
      </c>
      <c r="AD16" s="47">
        <v>1</v>
      </c>
      <c r="AE16" s="562" t="e" cm="1" vm="5">
        <f t="array" aca="1" ref="AE16" ca="1">Ver_flag_visit</f>
        <v>#VALUE!</v>
      </c>
      <c r="AF16" s="28" t="str">
        <f ca="1">A13</f>
        <v>Canadá</v>
      </c>
      <c r="AG16" s="297">
        <f t="shared" si="66"/>
        <v>1</v>
      </c>
      <c r="AH16" s="183">
        <v>51</v>
      </c>
      <c r="AI16" s="169" t="str">
        <f t="shared" si="70"/>
        <v>3B</v>
      </c>
      <c r="AJ16" s="69">
        <v>3</v>
      </c>
      <c r="AK16" s="569" t="e" cm="1" vm="5">
        <f t="array" aca="1" ref="AK16" ca="1">Ver_flag_visit</f>
        <v>#VALUE!</v>
      </c>
      <c r="AL16" s="33" t="str">
        <f ca="1">IFERROR(INDEX($BD$6:$BD$53,MATCH(AI16,$BN$6:$BN$53,0)),"")</f>
        <v>Canadá</v>
      </c>
      <c r="AM16" s="34">
        <f t="shared" ca="1" si="69"/>
        <v>4</v>
      </c>
      <c r="AN16" s="35">
        <f t="shared" ca="1" si="69"/>
        <v>3</v>
      </c>
      <c r="AO16" s="35">
        <f t="shared" ca="1" si="69"/>
        <v>1</v>
      </c>
      <c r="AP16" s="35">
        <f t="shared" ca="1" si="69"/>
        <v>1</v>
      </c>
      <c r="AQ16" s="35">
        <f t="shared" ca="1" si="69"/>
        <v>1</v>
      </c>
      <c r="AR16" s="35">
        <f t="shared" ca="1" si="69"/>
        <v>4</v>
      </c>
      <c r="AS16" s="35">
        <f t="shared" ca="1" si="69"/>
        <v>4</v>
      </c>
      <c r="AT16" s="70">
        <f t="shared" ca="1" si="69"/>
        <v>0</v>
      </c>
      <c r="AU16" s="304">
        <f ca="1">INDEX($DL$6:$DL$53,MATCH(AI16,$DP$6:$DP$53,0))</f>
        <v>1</v>
      </c>
      <c r="AV16" s="170" t="str">
        <f ca="1">INDEX($BD$6:$BD$53,MATCH(AI16,$BM$6:$BM$53,0))</f>
        <v>Canadá</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1</v>
      </c>
      <c r="BK16" s="16">
        <f t="shared" ca="1" si="21"/>
        <v>8</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40"/>
      <c r="X17" s="24">
        <f ca="1">Horarios!C17</f>
        <v>46197.875</v>
      </c>
      <c r="Y17" s="25">
        <f ca="1">Horarios!C17</f>
        <v>46197.875</v>
      </c>
      <c r="Z17" s="26" t="str">
        <f>$Z$8</f>
        <v>J3</v>
      </c>
      <c r="AA17" s="27" t="str">
        <f ca="1">A14</f>
        <v>Bosnia y Herzegovina</v>
      </c>
      <c r="AB17" s="48" t="e" cm="1" vm="6">
        <f t="array" aca="1" ref="AB17" ca="1">Ver_flag_local</f>
        <v>#VALUE!</v>
      </c>
      <c r="AC17" s="49">
        <v>2</v>
      </c>
      <c r="AD17" s="50">
        <v>0</v>
      </c>
      <c r="AE17" s="563" t="e" cm="1" vm="7">
        <f t="array" aca="1" ref="AE17" ca="1">Ver_flag_visit</f>
        <v>#VALUE!</v>
      </c>
      <c r="AF17" s="29" t="str">
        <f ca="1">A15</f>
        <v>Catar</v>
      </c>
      <c r="AG17" s="297">
        <f t="shared" si="66"/>
        <v>1</v>
      </c>
      <c r="AH17" s="183">
        <v>52</v>
      </c>
      <c r="AI17" s="169" t="str">
        <f t="shared" si="70"/>
        <v>4B</v>
      </c>
      <c r="AJ17" s="71">
        <v>4</v>
      </c>
      <c r="AK17" s="570" t="e" cm="1" vm="7">
        <f t="array" aca="1" ref="AK17" ca="1">Ver_flag_visit</f>
        <v>#VALUE!</v>
      </c>
      <c r="AL17" s="72" t="str">
        <f ca="1">IFERROR(INDEX($BD$6:$BD$53,MATCH(AI17,$BN$6:$BN$53,0)),"")</f>
        <v>Catar</v>
      </c>
      <c r="AM17" s="73">
        <f t="shared" ca="1" si="69"/>
        <v>0</v>
      </c>
      <c r="AN17" s="74">
        <f t="shared" ca="1" si="69"/>
        <v>3</v>
      </c>
      <c r="AO17" s="74">
        <f t="shared" ca="1" si="69"/>
        <v>0</v>
      </c>
      <c r="AP17" s="74">
        <f t="shared" ca="1" si="69"/>
        <v>0</v>
      </c>
      <c r="AQ17" s="74">
        <f t="shared" ca="1" si="69"/>
        <v>3</v>
      </c>
      <c r="AR17" s="74">
        <f t="shared" ca="1" si="69"/>
        <v>1</v>
      </c>
      <c r="AS17" s="74">
        <f t="shared" ca="1" si="69"/>
        <v>5</v>
      </c>
      <c r="AT17" s="75">
        <f t="shared" ca="1" si="69"/>
        <v>-4</v>
      </c>
      <c r="AU17" s="304">
        <f ca="1">INDEX($DL$6:$DL$53,MATCH(AI17,$DP$6:$DP$53,0))</f>
        <v>1</v>
      </c>
      <c r="AV17" s="170" t="str">
        <f ca="1">INDEX($BD$6:$BD$53,MATCH(AI17,$BM$6:$BM$53,0))</f>
        <v>Catar</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3</v>
      </c>
      <c r="BK17" s="16">
        <f t="shared" ca="1" si="21"/>
        <v>4</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5</v>
      </c>
      <c r="BF18" s="16">
        <f t="shared" ca="1" si="41"/>
        <v>3</v>
      </c>
      <c r="BG18" s="16">
        <f t="shared" ca="1" si="17"/>
        <v>1</v>
      </c>
      <c r="BH18" s="16">
        <f t="shared" ca="1" si="18"/>
        <v>2</v>
      </c>
      <c r="BI18" s="16">
        <f t="shared" ca="1" si="19"/>
        <v>0</v>
      </c>
      <c r="BJ18" s="16">
        <f t="shared" ca="1" si="20"/>
        <v>5</v>
      </c>
      <c r="BK18" s="16">
        <f t="shared" ca="1" si="21"/>
        <v>4</v>
      </c>
      <c r="BL18" s="16">
        <f t="shared" ca="1" si="42"/>
        <v>1</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5</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Turquía</v>
      </c>
    </row>
    <row r="19" spans="1:121" ht="16"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2</v>
      </c>
      <c r="BF19" s="16">
        <f t="shared" ca="1" si="41"/>
        <v>3</v>
      </c>
      <c r="BG19" s="16">
        <f t="shared" ca="1" si="17"/>
        <v>0</v>
      </c>
      <c r="BH19" s="16">
        <f t="shared" ca="1" si="18"/>
        <v>2</v>
      </c>
      <c r="BI19" s="16">
        <f t="shared" ca="1" si="19"/>
        <v>1</v>
      </c>
      <c r="BJ19" s="16">
        <f t="shared" ca="1" si="20"/>
        <v>4</v>
      </c>
      <c r="BK19" s="16">
        <f t="shared" ca="1" si="21"/>
        <v>5</v>
      </c>
      <c r="BL19" s="16">
        <f t="shared" ca="1" si="42"/>
        <v>-1</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2</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P.3 (2)</v>
      </c>
      <c r="BU19" s="16">
        <f t="shared" ca="1" si="24"/>
        <v>0</v>
      </c>
      <c r="BV19" s="16">
        <f t="shared" ca="1" si="25"/>
        <v>1</v>
      </c>
      <c r="BW19" s="16">
        <f t="shared" ca="1" si="26"/>
        <v>0</v>
      </c>
      <c r="BX19" s="16">
        <f t="shared" ca="1" si="48"/>
        <v>1</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P.3 (2)</v>
      </c>
      <c r="CA19" s="16">
        <f t="shared" ca="1" si="27"/>
        <v>1</v>
      </c>
      <c r="CB19" s="16">
        <f t="shared" ca="1" si="28"/>
        <v>1</v>
      </c>
      <c r="CC19" s="16">
        <f t="shared" ca="1" si="49"/>
        <v>0</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P.3 (2)</v>
      </c>
      <c r="CF19" s="16">
        <f t="shared" ca="1" si="29"/>
        <v>1</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P.3 (2)</v>
      </c>
      <c r="CI19" s="16">
        <f t="shared" ca="1" si="30"/>
        <v>0</v>
      </c>
      <c r="CJ19" s="16">
        <f t="shared" ca="1" si="31"/>
        <v>1</v>
      </c>
      <c r="CK19" s="16">
        <f t="shared" ca="1" si="32"/>
        <v>0</v>
      </c>
      <c r="CL19" s="16">
        <f t="shared" ca="1" si="50"/>
        <v>1</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P.3 (2)</v>
      </c>
      <c r="CO19" s="16">
        <f t="shared" ca="1" si="33"/>
        <v>1</v>
      </c>
      <c r="CP19" s="16">
        <f t="shared" ca="1" si="34"/>
        <v>1</v>
      </c>
      <c r="CQ19" s="16">
        <f t="shared" ca="1" si="51"/>
        <v>0</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P.3 (2)</v>
      </c>
      <c r="CT19" s="16">
        <f t="shared" ca="1" si="35"/>
        <v>1</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P.3 (2)</v>
      </c>
      <c r="CW19" s="16">
        <f t="shared" ca="1" si="36"/>
        <v>-1</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P.3 (2)</v>
      </c>
      <c r="CZ19" s="16">
        <f t="shared" ca="1" si="37"/>
        <v>4</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Estados Unidos</v>
      </c>
    </row>
    <row r="20" spans="1:121" ht="16" customHeight="1" thickBot="1">
      <c r="A20" s="16" t="s">
        <v>31</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8" t="s">
        <v>2</v>
      </c>
      <c r="X20" s="20">
        <f ca="1">Horarios!C20</f>
        <v>46187</v>
      </c>
      <c r="Y20" s="21">
        <f ca="1">Horarios!C20</f>
        <v>46187</v>
      </c>
      <c r="Z20" s="22" t="str">
        <f>$Z$4</f>
        <v>J1</v>
      </c>
      <c r="AA20" s="23" t="str">
        <f ca="1">A21</f>
        <v>Brasil</v>
      </c>
      <c r="AB20" s="45" t="e" cm="1" vm="9">
        <f t="array" aca="1" ref="AB20" ca="1">Ver_flag_local</f>
        <v>#VALUE!</v>
      </c>
      <c r="AC20" s="46">
        <v>2</v>
      </c>
      <c r="AD20" s="47">
        <v>0</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2</v>
      </c>
      <c r="BF20" s="16">
        <f t="shared" ca="1" si="41"/>
        <v>3</v>
      </c>
      <c r="BG20" s="16">
        <f t="shared" ca="1" si="17"/>
        <v>0</v>
      </c>
      <c r="BH20" s="16">
        <f t="shared" ca="1" si="18"/>
        <v>2</v>
      </c>
      <c r="BI20" s="16">
        <f t="shared" ca="1" si="19"/>
        <v>1</v>
      </c>
      <c r="BJ20" s="16">
        <f t="shared" ca="1" si="20"/>
        <v>3</v>
      </c>
      <c r="BK20" s="16">
        <f t="shared" ca="1" si="21"/>
        <v>4</v>
      </c>
      <c r="BL20" s="16">
        <f t="shared" ca="1" si="42"/>
        <v>-1</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2</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P.3 (2)</v>
      </c>
      <c r="BU20" s="16">
        <f t="shared" ca="1" si="24"/>
        <v>0</v>
      </c>
      <c r="BV20" s="16">
        <f t="shared" ca="1" si="25"/>
        <v>1</v>
      </c>
      <c r="BW20" s="16">
        <f t="shared" ca="1" si="26"/>
        <v>0</v>
      </c>
      <c r="BX20" s="16">
        <f t="shared" ca="1" si="48"/>
        <v>1</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P.3 (2)</v>
      </c>
      <c r="CA20" s="16">
        <f t="shared" ca="1" si="27"/>
        <v>1</v>
      </c>
      <c r="CB20" s="16">
        <f t="shared" ca="1" si="28"/>
        <v>1</v>
      </c>
      <c r="CC20" s="16">
        <f t="shared" ca="1" si="49"/>
        <v>0</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P.3 (2)</v>
      </c>
      <c r="CF20" s="16">
        <f t="shared" ca="1" si="29"/>
        <v>1</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P.3 (2)</v>
      </c>
      <c r="CI20" s="16">
        <f t="shared" ca="1" si="30"/>
        <v>0</v>
      </c>
      <c r="CJ20" s="16">
        <f t="shared" ca="1" si="31"/>
        <v>1</v>
      </c>
      <c r="CK20" s="16">
        <f t="shared" ca="1" si="32"/>
        <v>0</v>
      </c>
      <c r="CL20" s="16">
        <f t="shared" ca="1" si="50"/>
        <v>1</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P.3 (2)</v>
      </c>
      <c r="CO20" s="16">
        <f t="shared" ca="1" si="33"/>
        <v>1</v>
      </c>
      <c r="CP20" s="16">
        <f t="shared" ca="1" si="34"/>
        <v>1</v>
      </c>
      <c r="CQ20" s="16">
        <f t="shared" ca="1" si="51"/>
        <v>0</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P.3 (2)</v>
      </c>
      <c r="CT20" s="16">
        <f t="shared" ca="1" si="35"/>
        <v>1</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P.3 (2)</v>
      </c>
      <c r="CW20" s="16">
        <f t="shared" ca="1" si="36"/>
        <v>-1</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P.3 (2)</v>
      </c>
      <c r="CZ20" s="16">
        <f t="shared" ca="1" si="37"/>
        <v>3</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Paraguay</v>
      </c>
    </row>
    <row r="21" spans="1:121" ht="16"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8"/>
      <c r="X21" s="20">
        <f ca="1">Horarios!C21</f>
        <v>46187.125</v>
      </c>
      <c r="Y21" s="21">
        <f ca="1">Horarios!C21</f>
        <v>46187.125</v>
      </c>
      <c r="Z21" s="22" t="str">
        <f>$Z$4</f>
        <v>J1</v>
      </c>
      <c r="AA21" s="23" t="str">
        <f ca="1">A23</f>
        <v>Haití</v>
      </c>
      <c r="AB21" s="45" t="e" cm="1" vm="11">
        <f t="array" aca="1" ref="AB21" ca="1">Ver_flag_local</f>
        <v>#VALUE!</v>
      </c>
      <c r="AC21" s="46">
        <v>0</v>
      </c>
      <c r="AD21" s="47">
        <v>2</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6</v>
      </c>
      <c r="BF21" s="16">
        <f t="shared" ca="1" si="41"/>
        <v>3</v>
      </c>
      <c r="BG21" s="16">
        <f t="shared" ca="1" si="17"/>
        <v>2</v>
      </c>
      <c r="BH21" s="16">
        <f t="shared" ca="1" si="18"/>
        <v>0</v>
      </c>
      <c r="BI21" s="16">
        <f t="shared" ca="1" si="19"/>
        <v>1</v>
      </c>
      <c r="BJ21" s="16">
        <f t="shared" ca="1" si="20"/>
        <v>5</v>
      </c>
      <c r="BK21" s="16">
        <f t="shared" ca="1" si="21"/>
        <v>4</v>
      </c>
      <c r="BL21" s="16">
        <f t="shared" ca="1" si="42"/>
        <v>1</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6</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 customHeight="1">
      <c r="A22" s="16" t="str">
        <f ca="1">+Equipos!B11</f>
        <v>Marruecos</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8"/>
      <c r="X22" s="20">
        <f ca="1">Horarios!C22</f>
        <v>46193</v>
      </c>
      <c r="Y22" s="21">
        <f ca="1">Horarios!C22</f>
        <v>46193</v>
      </c>
      <c r="Z22" s="22" t="str">
        <f>$Z$6</f>
        <v>J2</v>
      </c>
      <c r="AA22" s="23" t="str">
        <f ca="1">A24</f>
        <v>Escocia</v>
      </c>
      <c r="AB22" s="45" t="e" cm="1" vm="12">
        <f t="array" aca="1" ref="AB22" ca="1">Ver_flag_local</f>
        <v>#VALUE!</v>
      </c>
      <c r="AC22" s="46">
        <v>0</v>
      </c>
      <c r="AD22" s="47">
        <v>1</v>
      </c>
      <c r="AE22" s="562" t="e" cm="1" vm="10">
        <f t="array" aca="1" ref="AE22" ca="1">Ver_flag_visit</f>
        <v>#VALUE!</v>
      </c>
      <c r="AF22" s="28" t="str">
        <f ca="1">A22</f>
        <v>Marruecos</v>
      </c>
      <c r="AG22" s="297">
        <f t="shared" si="84"/>
        <v>1</v>
      </c>
      <c r="AH22" s="183">
        <v>30</v>
      </c>
      <c r="AI22" s="169" t="str">
        <f>AJ22&amp;$B$20</f>
        <v>1C</v>
      </c>
      <c r="AJ22" s="36">
        <v>1</v>
      </c>
      <c r="AK22" s="568" t="e" cm="1" vm="9">
        <f t="array" aca="1" ref="AK22" ca="1">Ver_flag_visit</f>
        <v>#VALUE!</v>
      </c>
      <c r="AL22" s="30" t="str">
        <f ca="1">IFERROR(INDEX($BD$6:$BD$53,MATCH(AI22,$BN$6:$BN$53,0)),"")</f>
        <v>Brasil</v>
      </c>
      <c r="AM22" s="31">
        <f t="shared" ref="AM22:AT25" ca="1" si="87">INDEX($BE$6:$BN$53,MATCH($AL22,$BD$6:$BD$53,0),MATCH(AM$5,$BE$5:$BN$5,0))</f>
        <v>9</v>
      </c>
      <c r="AN22" s="32">
        <f t="shared" ca="1" si="87"/>
        <v>3</v>
      </c>
      <c r="AO22" s="32">
        <f t="shared" ca="1" si="87"/>
        <v>3</v>
      </c>
      <c r="AP22" s="32">
        <f t="shared" ca="1" si="87"/>
        <v>0</v>
      </c>
      <c r="AQ22" s="32">
        <f t="shared" ca="1" si="87"/>
        <v>0</v>
      </c>
      <c r="AR22" s="32">
        <f t="shared" ca="1" si="87"/>
        <v>10</v>
      </c>
      <c r="AS22" s="32">
        <f t="shared" ca="1" si="87"/>
        <v>2</v>
      </c>
      <c r="AT22" s="37">
        <f t="shared" ca="1" si="87"/>
        <v>8</v>
      </c>
      <c r="AU22" s="304">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7</v>
      </c>
      <c r="BF22" s="16">
        <f t="shared" ca="1" si="41"/>
        <v>3</v>
      </c>
      <c r="BG22" s="16">
        <f t="shared" ca="1" si="17"/>
        <v>2</v>
      </c>
      <c r="BH22" s="16">
        <f t="shared" ca="1" si="18"/>
        <v>1</v>
      </c>
      <c r="BI22" s="16">
        <f t="shared" ca="1" si="19"/>
        <v>0</v>
      </c>
      <c r="BJ22" s="16">
        <f t="shared" ca="1" si="20"/>
        <v>6</v>
      </c>
      <c r="BK22" s="16">
        <f t="shared" ca="1" si="21"/>
        <v>3</v>
      </c>
      <c r="BL22" s="16">
        <f t="shared" ca="1" si="42"/>
        <v>3</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8"/>
      <c r="X23" s="20">
        <f ca="1">Horarios!C23</f>
        <v>46193.104166666664</v>
      </c>
      <c r="Y23" s="21">
        <f ca="1">Horarios!C23</f>
        <v>46193.104166666664</v>
      </c>
      <c r="Z23" s="22" t="str">
        <f>$Z$6</f>
        <v>J2</v>
      </c>
      <c r="AA23" s="23" t="str">
        <f ca="1">A21</f>
        <v>Brasil</v>
      </c>
      <c r="AB23" s="45" t="e" cm="1" vm="9">
        <f t="array" aca="1" ref="AB23" ca="1">Ver_flag_local</f>
        <v>#VALUE!</v>
      </c>
      <c r="AC23" s="46">
        <v>5</v>
      </c>
      <c r="AD23" s="47">
        <v>1</v>
      </c>
      <c r="AE23" s="562" t="e" cm="1" vm="11">
        <f t="array" aca="1" ref="AE23" ca="1">Ver_flag_visit</f>
        <v>#VALUE!</v>
      </c>
      <c r="AF23" s="28" t="str">
        <f ca="1">A23</f>
        <v>Haití</v>
      </c>
      <c r="AG23" s="297">
        <f t="shared" si="84"/>
        <v>1</v>
      </c>
      <c r="AH23" s="183">
        <v>29</v>
      </c>
      <c r="AI23" s="169" t="str">
        <f t="shared" ref="AI23:AI25" si="88">AJ23&amp;$B$20</f>
        <v>2C</v>
      </c>
      <c r="AJ23" s="38">
        <v>2</v>
      </c>
      <c r="AK23" s="569" t="e" cm="1" vm="10">
        <f t="array" aca="1" ref="AK23" ca="1">Ver_flag_visit</f>
        <v>#VALUE!</v>
      </c>
      <c r="AL23" s="33" t="str">
        <f ca="1">IFERROR(INDEX($BD$6:$BD$53,MATCH(AI23,$BN$6:$BN$53,0)),"")</f>
        <v>Marruecos</v>
      </c>
      <c r="AM23" s="34">
        <f t="shared" ca="1" si="87"/>
        <v>6</v>
      </c>
      <c r="AN23" s="35">
        <f t="shared" ca="1" si="87"/>
        <v>3</v>
      </c>
      <c r="AO23" s="35">
        <f t="shared" ca="1" si="87"/>
        <v>2</v>
      </c>
      <c r="AP23" s="35">
        <f t="shared" ca="1" si="87"/>
        <v>0</v>
      </c>
      <c r="AQ23" s="35">
        <f t="shared" ca="1" si="87"/>
        <v>1</v>
      </c>
      <c r="AR23" s="35">
        <f t="shared" ca="1" si="87"/>
        <v>2</v>
      </c>
      <c r="AS23" s="35">
        <f t="shared" ca="1" si="87"/>
        <v>2</v>
      </c>
      <c r="AT23" s="39">
        <f t="shared" ca="1" si="87"/>
        <v>0</v>
      </c>
      <c r="AU23" s="304">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2</v>
      </c>
      <c r="BK23" s="16">
        <f t="shared" ca="1" si="21"/>
        <v>7</v>
      </c>
      <c r="BL23" s="16">
        <f t="shared" ca="1" si="42"/>
        <v>-5</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Ecuador</v>
      </c>
    </row>
    <row r="24" spans="1:121" ht="16" customHeight="1">
      <c r="A24" s="16" t="str">
        <f ca="1">+Equipos!B13</f>
        <v>Escocia</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8"/>
      <c r="X24" s="20">
        <f ca="1">Horarios!C24</f>
        <v>46198</v>
      </c>
      <c r="Y24" s="21">
        <f ca="1">Horarios!C24</f>
        <v>46198</v>
      </c>
      <c r="Z24" s="22" t="str">
        <f>$Z$8</f>
        <v>J3</v>
      </c>
      <c r="AA24" s="23" t="str">
        <f ca="1">A24</f>
        <v>Escocia</v>
      </c>
      <c r="AB24" s="45" t="e" cm="1" vm="12">
        <f t="array" aca="1" ref="AB24" ca="1">Ver_flag_local</f>
        <v>#VALUE!</v>
      </c>
      <c r="AC24" s="46">
        <v>1</v>
      </c>
      <c r="AD24" s="47">
        <v>3</v>
      </c>
      <c r="AE24" s="562" t="e" cm="1" vm="9">
        <f t="array" aca="1" ref="AE24" ca="1">Ver_flag_visit</f>
        <v>#VALUE!</v>
      </c>
      <c r="AF24" s="28" t="str">
        <f ca="1">A21</f>
        <v>Brasil</v>
      </c>
      <c r="AG24" s="297">
        <f t="shared" si="84"/>
        <v>1</v>
      </c>
      <c r="AH24" s="183">
        <v>49</v>
      </c>
      <c r="AI24" s="169" t="str">
        <f t="shared" si="88"/>
        <v>3C</v>
      </c>
      <c r="AJ24" s="38">
        <v>3</v>
      </c>
      <c r="AK24" s="569" t="e" cm="1" vm="12">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3</v>
      </c>
      <c r="AS24" s="35">
        <f t="shared" ca="1" si="87"/>
        <v>4</v>
      </c>
      <c r="AT24" s="39">
        <f t="shared" ca="1" si="87"/>
        <v>-1</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4</v>
      </c>
      <c r="BF24" s="16">
        <f t="shared" ca="1" si="41"/>
        <v>3</v>
      </c>
      <c r="BG24" s="16">
        <f t="shared" ca="1" si="17"/>
        <v>1</v>
      </c>
      <c r="BH24" s="16">
        <f t="shared" ca="1" si="18"/>
        <v>1</v>
      </c>
      <c r="BI24" s="16">
        <f t="shared" ca="1" si="19"/>
        <v>1</v>
      </c>
      <c r="BJ24" s="16">
        <f t="shared" ca="1" si="20"/>
        <v>4</v>
      </c>
      <c r="BK24" s="16">
        <f t="shared" ca="1" si="21"/>
        <v>4</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Costa de Marfil</v>
      </c>
    </row>
    <row r="25" spans="1:121" ht="16"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9"/>
      <c r="X25" s="24">
        <f ca="1">Horarios!C25</f>
        <v>46198</v>
      </c>
      <c r="Y25" s="25">
        <f ca="1">Horarios!C25</f>
        <v>46198</v>
      </c>
      <c r="Z25" s="26" t="str">
        <f>$Z$8</f>
        <v>J3</v>
      </c>
      <c r="AA25" s="27" t="str">
        <f ca="1">A22</f>
        <v>Marruecos</v>
      </c>
      <c r="AB25" s="48" t="e" cm="1" vm="10">
        <f t="array" aca="1" ref="AB25" ca="1">Ver_flag_local</f>
        <v>#VALUE!</v>
      </c>
      <c r="AC25" s="49">
        <v>1</v>
      </c>
      <c r="AD25" s="50">
        <v>0</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1</v>
      </c>
      <c r="AS25" s="43">
        <f t="shared" ca="1" si="87"/>
        <v>8</v>
      </c>
      <c r="AT25" s="44">
        <f t="shared" ca="1" si="87"/>
        <v>-7</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5</v>
      </c>
      <c r="BF25" s="16">
        <f t="shared" ca="1" si="41"/>
        <v>3</v>
      </c>
      <c r="BG25" s="16">
        <f t="shared" ca="1" si="17"/>
        <v>1</v>
      </c>
      <c r="BH25" s="16">
        <f t="shared" ca="1" si="18"/>
        <v>2</v>
      </c>
      <c r="BI25" s="16">
        <f t="shared" ca="1" si="19"/>
        <v>0</v>
      </c>
      <c r="BJ25" s="16">
        <f t="shared" ca="1" si="20"/>
        <v>6</v>
      </c>
      <c r="BK25" s="16">
        <f t="shared" ca="1" si="21"/>
        <v>4</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5</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5</v>
      </c>
      <c r="BF27" s="16">
        <f t="shared" ca="1" si="41"/>
        <v>3</v>
      </c>
      <c r="BG27" s="16">
        <f t="shared" ca="1" si="17"/>
        <v>1</v>
      </c>
      <c r="BH27" s="16">
        <f t="shared" ca="1" si="18"/>
        <v>2</v>
      </c>
      <c r="BI27" s="16">
        <f t="shared" ca="1" si="19"/>
        <v>0</v>
      </c>
      <c r="BJ27" s="16">
        <f t="shared" ca="1" si="20"/>
        <v>5</v>
      </c>
      <c r="BK27" s="16">
        <f t="shared" ca="1" si="21"/>
        <v>4</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5</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Japón</v>
      </c>
    </row>
    <row r="28" spans="1:121" ht="16" customHeight="1" thickBot="1">
      <c r="A28" s="16" t="s">
        <v>31</v>
      </c>
      <c r="B28" s="16" t="s">
        <v>73</v>
      </c>
      <c r="C28" s="16">
        <f>COUNTIF(Equipos!$C$2:$C$49,WORLDCUP!B28)</f>
        <v>4</v>
      </c>
      <c r="D28" s="16" t="str">
        <f t="shared" ref="D28:D33" si="90">IF(OR(AC28="",AD28=""),"Pendiente",IF(AC28&gt;AD28,"Local",IF(AC28&lt;AD28,"Visitante","Empate")))</f>
        <v>Empate</v>
      </c>
      <c r="E28" s="16" t="str">
        <f t="shared" ref="E28:E33" ca="1" si="91">IF(D28="Pendiente","-",INDEX($BT$6:$BT$53,MATCH($AA28,$BD$6:$BD$53,0)))</f>
        <v>-</v>
      </c>
      <c r="F28" s="16" t="str">
        <f t="shared" ref="F28:F33" ca="1" si="92">IF(D28="Pendiente","-",INDEX($BT$6:$BT$53,MATCH($AF28,$BD$6:$BD$53,0)))</f>
        <v>P.3 (2)</v>
      </c>
      <c r="G28" s="16"/>
      <c r="H28" s="16" t="str">
        <f t="shared" ref="H28:H33" ca="1" si="93">IF(D28="Pendiente","-",INDEX($BZ$6:$BZ$53,MATCH($AA28,$BD$6:$BD$53,0)))</f>
        <v>-</v>
      </c>
      <c r="I28" s="16" t="str">
        <f t="shared" ref="I28:I33" ca="1" si="94">IF(D28="Pendiente","-",INDEX($BZ$6:$BZ$53,MATCH($AF28,$BD$6:$BD$53,0)))</f>
        <v>P.3 (2)</v>
      </c>
      <c r="J28" s="16"/>
      <c r="K28" s="16" t="str">
        <f t="shared" ref="K28:K33" ca="1" si="95">IF(D28="Pendiente","-",INDEX($CE$6:$CE$53,MATCH($AA28,$BD$6:$BD$53,0)))</f>
        <v>-</v>
      </c>
      <c r="L28" s="16" t="str">
        <f t="shared" ref="L28:L33" ca="1" si="96">IF(D28="Pendiente","-",INDEX($CE$6:$CE$53,MATCH($AF28,$BD$6:$BD$53,0)))</f>
        <v>P.3 (2)</v>
      </c>
      <c r="M28" s="16"/>
      <c r="N28" s="16" t="str">
        <f t="shared" ref="N28:N33" ca="1" si="97">IF(D28="Pendiente","-",INDEX($CH$6:$CH$53,MATCH($AA28,$BD$6:$BD$53,0)))</f>
        <v>-</v>
      </c>
      <c r="O28" s="16" t="str">
        <f t="shared" ref="O28:O33" ca="1" si="98">IF(D28="Pendiente","-",INDEX($CH$6:$CH$53,MATCH($AF28,$BD$6:$BD$53,0)))</f>
        <v>P.3 (2)</v>
      </c>
      <c r="P28" s="16"/>
      <c r="Q28" s="16" t="str">
        <f t="shared" ref="Q28:Q33" ca="1" si="99">IF(D28="Pendiente","-",INDEX($CN$6:$CN$53,MATCH($AA28,$BD$6:$BD$53,0)))</f>
        <v>-</v>
      </c>
      <c r="R28" s="16" t="str">
        <f t="shared" ref="R28:R33" ca="1" si="100">IF(D28="Pendiente","-",INDEX($CN$6:$CN$53,MATCH($AF28,$BD$6:$BD$53,0)))</f>
        <v>P.3 (2)</v>
      </c>
      <c r="S28" s="16"/>
      <c r="T28" s="16" t="str">
        <f t="shared" ref="T28:T33" ca="1" si="101">IF(D28="Pendiente","-",INDEX($CS$6:$CS$53,MATCH($AA28,$BD$6:$BD$53,0)))</f>
        <v>-</v>
      </c>
      <c r="U28" s="16" t="str">
        <f t="shared" ref="U28:U33" ca="1" si="102">IF(D28="Pendiente","-",INDEX($CS$6:$CS$53,MATCH($AF28,$BD$6:$BD$53,0)))</f>
        <v>P.3 (2)</v>
      </c>
      <c r="V28" s="17"/>
      <c r="W28" s="650" t="s">
        <v>73</v>
      </c>
      <c r="X28" s="20">
        <f ca="1">Horarios!C28</f>
        <v>46186.125</v>
      </c>
      <c r="Y28" s="21">
        <f ca="1">Horarios!C28</f>
        <v>46186.125</v>
      </c>
      <c r="Z28" s="22" t="str">
        <f>$Z$4</f>
        <v>J1</v>
      </c>
      <c r="AA28" s="23" t="str">
        <f ca="1">A29</f>
        <v>Estados Unidos</v>
      </c>
      <c r="AB28" s="45" t="e" cm="1" vm="13">
        <f t="array" aca="1" ref="AB28" ca="1">Ver_flag_local</f>
        <v>#VALUE!</v>
      </c>
      <c r="AC28" s="46">
        <v>2</v>
      </c>
      <c r="AD28" s="47">
        <v>2</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4</v>
      </c>
      <c r="BF28" s="16">
        <f t="shared" ca="1" si="41"/>
        <v>3</v>
      </c>
      <c r="BG28" s="16">
        <f t="shared" ca="1" si="17"/>
        <v>1</v>
      </c>
      <c r="BH28" s="16">
        <f t="shared" ca="1" si="18"/>
        <v>1</v>
      </c>
      <c r="BI28" s="16">
        <f t="shared" ca="1" si="19"/>
        <v>1</v>
      </c>
      <c r="BJ28" s="16">
        <f t="shared" ca="1" si="20"/>
        <v>4</v>
      </c>
      <c r="BK28" s="16">
        <f t="shared" ca="1" si="21"/>
        <v>4</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Suecia</v>
      </c>
    </row>
    <row r="29" spans="1:121" ht="16" customHeight="1">
      <c r="A29" s="16" t="str">
        <f ca="1">+Equipos!B14</f>
        <v>Estados Unidos</v>
      </c>
      <c r="B29" s="16"/>
      <c r="C29" s="16"/>
      <c r="D29" s="16" t="str">
        <f t="shared" si="90"/>
        <v>Visitante</v>
      </c>
      <c r="E29" s="16" t="str">
        <f t="shared" ca="1" si="91"/>
        <v>P.3 (2)</v>
      </c>
      <c r="F29" s="16" t="str">
        <f t="shared" ca="1" si="92"/>
        <v>-</v>
      </c>
      <c r="G29" s="16"/>
      <c r="H29" s="16" t="str">
        <f t="shared" ca="1" si="93"/>
        <v>P.3 (2)</v>
      </c>
      <c r="I29" s="16" t="str">
        <f t="shared" ca="1" si="94"/>
        <v>-</v>
      </c>
      <c r="J29" s="16"/>
      <c r="K29" s="16" t="str">
        <f t="shared" ca="1" si="95"/>
        <v>P.3 (2)</v>
      </c>
      <c r="L29" s="16" t="str">
        <f t="shared" ca="1" si="96"/>
        <v>-</v>
      </c>
      <c r="M29" s="16"/>
      <c r="N29" s="16" t="str">
        <f t="shared" ca="1" si="97"/>
        <v>P.3 (2)</v>
      </c>
      <c r="O29" s="16" t="str">
        <f t="shared" ca="1" si="98"/>
        <v>-</v>
      </c>
      <c r="P29" s="16"/>
      <c r="Q29" s="16" t="str">
        <f t="shared" ca="1" si="99"/>
        <v>P.3 (2)</v>
      </c>
      <c r="R29" s="16" t="str">
        <f t="shared" ca="1" si="100"/>
        <v>-</v>
      </c>
      <c r="S29" s="16"/>
      <c r="T29" s="16" t="str">
        <f t="shared" ca="1" si="101"/>
        <v>P.3 (2)</v>
      </c>
      <c r="U29" s="16" t="str">
        <f t="shared" ca="1" si="102"/>
        <v>-</v>
      </c>
      <c r="V29" s="17"/>
      <c r="W29" s="650"/>
      <c r="X29" s="20">
        <f ca="1">Horarios!C29</f>
        <v>46187.25</v>
      </c>
      <c r="Y29" s="21">
        <f ca="1">Horarios!C29</f>
        <v>46187.25</v>
      </c>
      <c r="Z29" s="22" t="str">
        <f>$Z$4</f>
        <v>J1</v>
      </c>
      <c r="AA29" s="23" t="str">
        <f ca="1">A31</f>
        <v>Australia</v>
      </c>
      <c r="AB29" s="45" t="e" cm="1" vm="15">
        <f t="array" aca="1" ref="AB29" ca="1">Ver_flag_local</f>
        <v>#VALUE!</v>
      </c>
      <c r="AC29" s="46">
        <v>1</v>
      </c>
      <c r="AD29" s="47">
        <v>2</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1</v>
      </c>
      <c r="BK29" s="16">
        <f t="shared" ca="1" si="21"/>
        <v>5</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 customHeight="1">
      <c r="A30" s="16" t="str">
        <f ca="1">+Equipos!B15</f>
        <v>Paraguay</v>
      </c>
      <c r="B30" s="16"/>
      <c r="C30" s="16"/>
      <c r="D30" s="16" t="str">
        <f t="shared" si="90"/>
        <v>Empate</v>
      </c>
      <c r="E30" s="16" t="str">
        <f t="shared" ca="1" si="91"/>
        <v>-</v>
      </c>
      <c r="F30" s="16" t="str">
        <f t="shared" ca="1" si="92"/>
        <v>P.3 (2)</v>
      </c>
      <c r="G30" s="16"/>
      <c r="H30" s="16" t="str">
        <f t="shared" ca="1" si="93"/>
        <v>-</v>
      </c>
      <c r="I30" s="16" t="str">
        <f t="shared" ca="1" si="94"/>
        <v>P.3 (2)</v>
      </c>
      <c r="J30" s="16"/>
      <c r="K30" s="16" t="str">
        <f t="shared" ca="1" si="95"/>
        <v>-</v>
      </c>
      <c r="L30" s="16" t="str">
        <f t="shared" ca="1" si="96"/>
        <v>P.3 (2)</v>
      </c>
      <c r="M30" s="16"/>
      <c r="N30" s="16" t="str">
        <f t="shared" ca="1" si="97"/>
        <v>-</v>
      </c>
      <c r="O30" s="16" t="str">
        <f t="shared" ca="1" si="98"/>
        <v>P.3 (2)</v>
      </c>
      <c r="P30" s="16"/>
      <c r="Q30" s="16" t="str">
        <f t="shared" ca="1" si="99"/>
        <v>-</v>
      </c>
      <c r="R30" s="16" t="str">
        <f t="shared" ca="1" si="100"/>
        <v>P.3 (2)</v>
      </c>
      <c r="S30" s="16"/>
      <c r="T30" s="16" t="str">
        <f t="shared" ca="1" si="101"/>
        <v>-</v>
      </c>
      <c r="U30" s="16" t="str">
        <f t="shared" ca="1" si="102"/>
        <v>P.3 (2)</v>
      </c>
      <c r="V30" s="17"/>
      <c r="W30" s="650"/>
      <c r="X30" s="20">
        <f ca="1">Horarios!C30</f>
        <v>46192.875</v>
      </c>
      <c r="Y30" s="21">
        <f ca="1">Horarios!C30</f>
        <v>46192.875</v>
      </c>
      <c r="Z30" s="22" t="str">
        <f>$Z$6</f>
        <v>J2</v>
      </c>
      <c r="AA30" s="23" t="str">
        <f ca="1">A29</f>
        <v>Estados Unidos</v>
      </c>
      <c r="AB30" s="45" t="e" cm="1" vm="13">
        <f t="array" aca="1" ref="AB30" ca="1">Ver_flag_local</f>
        <v>#VALUE!</v>
      </c>
      <c r="AC30" s="46">
        <v>1</v>
      </c>
      <c r="AD30" s="47">
        <v>1</v>
      </c>
      <c r="AE30" s="562" t="e" cm="1" vm="15">
        <f t="array" aca="1" ref="AE30" ca="1">Ver_flag_visit</f>
        <v>#VALUE!</v>
      </c>
      <c r="AF30" s="28" t="str">
        <f ca="1">A31</f>
        <v>Australia</v>
      </c>
      <c r="AG30" s="297">
        <f t="shared" si="103"/>
        <v>1</v>
      </c>
      <c r="AH30" s="183">
        <v>32</v>
      </c>
      <c r="AI30" s="169" t="str">
        <f>AJ30&amp;$B$28</f>
        <v>1D</v>
      </c>
      <c r="AJ30" s="36">
        <v>1</v>
      </c>
      <c r="AK30" s="568" t="e" cm="1" vm="16">
        <f t="array" aca="1" ref="AK30" ca="1">Ver_flag_visit</f>
        <v>#VALUE!</v>
      </c>
      <c r="AL30" s="30" t="str">
        <f ca="1">IFERROR(INDEX($BD$6:$BD$53,MATCH(AI30,$BN$6:$BN$53,0)),"")</f>
        <v>Turquía</v>
      </c>
      <c r="AM30" s="31">
        <f t="shared" ref="AM30:AT33" ca="1" si="106">INDEX($BE$6:$BN$53,MATCH($AL30,$BD$6:$BD$53,0),MATCH(AM$5,$BE$5:$BN$5,0))</f>
        <v>6</v>
      </c>
      <c r="AN30" s="32">
        <f t="shared" ca="1" si="106"/>
        <v>3</v>
      </c>
      <c r="AO30" s="32">
        <f t="shared" ca="1" si="106"/>
        <v>2</v>
      </c>
      <c r="AP30" s="32">
        <f t="shared" ca="1" si="106"/>
        <v>0</v>
      </c>
      <c r="AQ30" s="32">
        <f t="shared" ca="1" si="106"/>
        <v>1</v>
      </c>
      <c r="AR30" s="32">
        <f t="shared" ca="1" si="106"/>
        <v>5</v>
      </c>
      <c r="AS30" s="32">
        <f t="shared" ca="1" si="106"/>
        <v>4</v>
      </c>
      <c r="AT30" s="37">
        <f t="shared" ca="1" si="106"/>
        <v>1</v>
      </c>
      <c r="AU30" s="304">
        <f ca="1">INDEX($DL$6:$DL$53,MATCH(AI30,$DP$6:$DP$53,0))</f>
        <v>1</v>
      </c>
      <c r="AV30" s="170" t="str">
        <f ca="1">INDEX($BD$6:$BD$53,MATCH(AI30,$BM$6:$BM$53,0))</f>
        <v>Turquía</v>
      </c>
      <c r="AW30" s="198"/>
      <c r="AX30" s="159"/>
      <c r="AY30" s="189" t="str">
        <f ca="1">+A29</f>
        <v>Estados Unidos</v>
      </c>
      <c r="AZ30" s="190"/>
      <c r="BA30" s="164"/>
      <c r="BC30" s="16" t="str">
        <f ca="1">+INDEX(T_Equipos[Grupo],MATCH(WORLDCUP!BD30,T_Equipos[NombreEquipo],0))</f>
        <v>G</v>
      </c>
      <c r="BD30" s="16" t="str">
        <f ca="1">+Equipos!B26</f>
        <v>Bélgica</v>
      </c>
      <c r="BE30" s="16">
        <f t="shared" ca="1" si="16"/>
        <v>6</v>
      </c>
      <c r="BF30" s="16">
        <f t="shared" ca="1" si="41"/>
        <v>3</v>
      </c>
      <c r="BG30" s="16">
        <f t="shared" ca="1" si="17"/>
        <v>2</v>
      </c>
      <c r="BH30" s="16">
        <f t="shared" ca="1" si="18"/>
        <v>0</v>
      </c>
      <c r="BI30" s="16">
        <f t="shared" ca="1" si="19"/>
        <v>1</v>
      </c>
      <c r="BJ30" s="16">
        <f t="shared" ca="1" si="20"/>
        <v>6</v>
      </c>
      <c r="BK30" s="16">
        <f t="shared" ca="1" si="21"/>
        <v>3</v>
      </c>
      <c r="BL30" s="16">
        <f t="shared" ca="1" si="42"/>
        <v>3</v>
      </c>
      <c r="BM30" s="16" t="str">
        <f t="shared" ca="1" si="22"/>
        <v>2G</v>
      </c>
      <c r="BN30" s="16" t="str">
        <f t="shared" ca="1" si="23"/>
        <v>2G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6</v>
      </c>
      <c r="BS30" s="16">
        <f ca="1">BP30+COUNTIFS($BQ$6:$BQ$53,BQ30,$BR$6:BR$53,"&gt;"&amp;BR30,$BC$6:$BC$53,INDEX(T_Equipos[Grupo],MATCH(BD30,T_Equipos[NombreEquipo],0)))</f>
        <v>2</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2</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2</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2</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2</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2</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2</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2</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2</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2</v>
      </c>
      <c r="DE30" s="16"/>
      <c r="DF30" s="16">
        <f t="shared" ca="1" si="52"/>
        <v>2</v>
      </c>
      <c r="DG30" s="16" t="str">
        <f ca="1">IF(DB30="-","-",COUNTIFS(DF$6:DF$53,"&lt;"&amp;DF30,$BC$6:$BC$53,INDEX(T_Equipos[Grupo],MATCH(BD30,T_Equipos[NombreEquipo],0))))</f>
        <v>-</v>
      </c>
      <c r="DH30" s="16">
        <f ca="1">DA30+COUNTIFS(DB$6:DB$53,DB30,DG$6:DG$53,"&lt;"&amp;DG30,$BC$6:$BC$53,INDEX(T_Equipos[Grupo],MATCH(BD30,T_Equipos[NombreEquipo],0)))</f>
        <v>2</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Egipto</v>
      </c>
    </row>
    <row r="31" spans="1:121" ht="16" customHeight="1">
      <c r="A31" s="16" t="str">
        <f ca="1">+Equipos!B16</f>
        <v>Australia</v>
      </c>
      <c r="B31" s="16"/>
      <c r="C31" s="16"/>
      <c r="D31" s="16" t="str">
        <f t="shared" si="90"/>
        <v>Local</v>
      </c>
      <c r="E31" s="16" t="str">
        <f t="shared" ca="1" si="91"/>
        <v>-</v>
      </c>
      <c r="F31" s="16" t="str">
        <f t="shared" ca="1" si="92"/>
        <v>P.3 (2)</v>
      </c>
      <c r="G31" s="16"/>
      <c r="H31" s="16" t="str">
        <f t="shared" ca="1" si="93"/>
        <v>-</v>
      </c>
      <c r="I31" s="16" t="str">
        <f t="shared" ca="1" si="94"/>
        <v>P.3 (2)</v>
      </c>
      <c r="J31" s="16"/>
      <c r="K31" s="16" t="str">
        <f t="shared" ca="1" si="95"/>
        <v>-</v>
      </c>
      <c r="L31" s="16" t="str">
        <f t="shared" ca="1" si="96"/>
        <v>P.3 (2)</v>
      </c>
      <c r="M31" s="16"/>
      <c r="N31" s="16" t="str">
        <f t="shared" ca="1" si="97"/>
        <v>-</v>
      </c>
      <c r="O31" s="16" t="str">
        <f t="shared" ca="1" si="98"/>
        <v>P.3 (2)</v>
      </c>
      <c r="P31" s="16"/>
      <c r="Q31" s="16" t="str">
        <f t="shared" ca="1" si="99"/>
        <v>-</v>
      </c>
      <c r="R31" s="16" t="str">
        <f t="shared" ca="1" si="100"/>
        <v>P.3 (2)</v>
      </c>
      <c r="S31" s="16"/>
      <c r="T31" s="16" t="str">
        <f t="shared" ca="1" si="101"/>
        <v>-</v>
      </c>
      <c r="U31" s="16" t="str">
        <f t="shared" ca="1" si="102"/>
        <v>P.3 (2)</v>
      </c>
      <c r="V31" s="17"/>
      <c r="W31" s="650"/>
      <c r="X31" s="20">
        <f ca="1">Horarios!C31</f>
        <v>46193.208333333336</v>
      </c>
      <c r="Y31" s="21">
        <f ca="1">Horarios!C31</f>
        <v>46193.208333333336</v>
      </c>
      <c r="Z31" s="22" t="str">
        <f>$Z$6</f>
        <v>J2</v>
      </c>
      <c r="AA31" s="23" t="str">
        <f ca="1">A32</f>
        <v>Turquía</v>
      </c>
      <c r="AB31" s="45" t="e" cm="1" vm="16">
        <f t="array" aca="1" ref="AB31" ca="1">Ver_flag_local</f>
        <v>#VALUE!</v>
      </c>
      <c r="AC31" s="46">
        <v>2</v>
      </c>
      <c r="AD31" s="47">
        <v>1</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3">
        <f t="array" aca="1" ref="AK31" ca="1">Ver_flag_visit</f>
        <v>#VALUE!</v>
      </c>
      <c r="AL31" s="33" t="str">
        <f ca="1">IFERROR(INDEX($BD$6:$BD$53,MATCH(AI31,$BN$6:$BN$53,0)),"")</f>
        <v>Estados Unidos</v>
      </c>
      <c r="AM31" s="34">
        <f t="shared" ca="1" si="106"/>
        <v>5</v>
      </c>
      <c r="AN31" s="35">
        <f t="shared" ca="1" si="106"/>
        <v>3</v>
      </c>
      <c r="AO31" s="35">
        <f t="shared" ca="1" si="106"/>
        <v>1</v>
      </c>
      <c r="AP31" s="35">
        <f t="shared" ca="1" si="106"/>
        <v>2</v>
      </c>
      <c r="AQ31" s="35">
        <f t="shared" ca="1" si="106"/>
        <v>0</v>
      </c>
      <c r="AR31" s="35">
        <f t="shared" ca="1" si="106"/>
        <v>5</v>
      </c>
      <c r="AS31" s="35">
        <f t="shared" ca="1" si="106"/>
        <v>4</v>
      </c>
      <c r="AT31" s="39">
        <f t="shared" ca="1" si="106"/>
        <v>1</v>
      </c>
      <c r="AU31" s="304">
        <f ca="1">INDEX($DL$6:$DL$53,MATCH(AI31,$DP$6:$DP$53,0))</f>
        <v>1</v>
      </c>
      <c r="AV31" s="170" t="str">
        <f ca="1">INDEX($BD$6:$BD$53,MATCH(AI31,$BM$6:$BM$53,0))</f>
        <v>Estados Unidos</v>
      </c>
      <c r="AW31" s="198"/>
      <c r="AX31" s="159"/>
      <c r="AY31" s="191" t="str">
        <f ca="1">+A30</f>
        <v>Paraguay</v>
      </c>
      <c r="AZ31" s="192"/>
      <c r="BA31" s="164"/>
      <c r="BC31" s="16" t="str">
        <f ca="1">+INDEX(T_Equipos[Grupo],MATCH(WORLDCUP!BD31,T_Equipos[NombreEquipo],0))</f>
        <v>G</v>
      </c>
      <c r="BD31" s="16" t="str">
        <f ca="1">+Equipos!B27</f>
        <v>Egipto</v>
      </c>
      <c r="BE31" s="16">
        <f t="shared" ca="1" si="16"/>
        <v>7</v>
      </c>
      <c r="BF31" s="16">
        <f t="shared" ca="1" si="41"/>
        <v>3</v>
      </c>
      <c r="BG31" s="16">
        <f t="shared" ca="1" si="17"/>
        <v>2</v>
      </c>
      <c r="BH31" s="16">
        <f t="shared" ca="1" si="18"/>
        <v>1</v>
      </c>
      <c r="BI31" s="16">
        <f t="shared" ca="1" si="19"/>
        <v>0</v>
      </c>
      <c r="BJ31" s="16">
        <f t="shared" ca="1" si="20"/>
        <v>4</v>
      </c>
      <c r="BK31" s="16">
        <f t="shared" ca="1" si="21"/>
        <v>2</v>
      </c>
      <c r="BL31" s="16">
        <f t="shared" ca="1" si="42"/>
        <v>2</v>
      </c>
      <c r="BM31" s="16" t="str">
        <f t="shared" ca="1" si="22"/>
        <v>1G</v>
      </c>
      <c r="BN31" s="16" t="str">
        <f t="shared" ca="1" si="23"/>
        <v>1G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7</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1</v>
      </c>
      <c r="DE31" s="16"/>
      <c r="DF31" s="16">
        <f t="shared" ca="1" si="52"/>
        <v>1</v>
      </c>
      <c r="DG31" s="16" t="str">
        <f ca="1">IF(DB31="-","-",COUNTIFS(DF$6:DF$53,"&lt;"&amp;DF31,$BC$6:$BC$53,INDEX(T_Equipos[Grupo],MATCH(BD31,T_Equipos[NombreEquipo],0))))</f>
        <v>-</v>
      </c>
      <c r="DH31" s="16">
        <f ca="1">DA31+COUNTIFS(DB$6:DB$53,DB31,DG$6:DG$53,"&lt;"&amp;DG31,$BC$6:$BC$53,INDEX(T_Equipos[Grupo],MATCH(BD31,T_Equipos[NombreEquipo],0)))</f>
        <v>1</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Bélgica</v>
      </c>
    </row>
    <row r="32" spans="1:121" ht="16" customHeight="1">
      <c r="A32" s="16" t="str">
        <f ca="1">+Equipos!B17</f>
        <v>Turquía</v>
      </c>
      <c r="B32" s="16"/>
      <c r="C32" s="16"/>
      <c r="D32" s="16" t="str">
        <f t="shared" si="90"/>
        <v>Visitante</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50"/>
      <c r="X32" s="20">
        <f ca="1">Horarios!C32</f>
        <v>46199.166666666664</v>
      </c>
      <c r="Y32" s="21">
        <f ca="1">Horarios!C32</f>
        <v>46199.166666666664</v>
      </c>
      <c r="Z32" s="22" t="str">
        <f>$Z$8</f>
        <v>J3</v>
      </c>
      <c r="AA32" s="23" t="str">
        <f ca="1">A32</f>
        <v>Turquía</v>
      </c>
      <c r="AB32" s="45" t="e" cm="1" vm="16">
        <f t="array" aca="1" ref="AB32" ca="1">Ver_flag_local</f>
        <v>#VALUE!</v>
      </c>
      <c r="AC32" s="46">
        <v>1</v>
      </c>
      <c r="AD32" s="47">
        <v>2</v>
      </c>
      <c r="AE32" s="562" t="e" cm="1" vm="13">
        <f t="array" aca="1" ref="AE32" ca="1">Ver_flag_visit</f>
        <v>#VALUE!</v>
      </c>
      <c r="AF32" s="28" t="str">
        <f ca="1">A29</f>
        <v>Estados Unidos</v>
      </c>
      <c r="AG32" s="297">
        <f t="shared" si="103"/>
        <v>1</v>
      </c>
      <c r="AH32" s="183">
        <v>59</v>
      </c>
      <c r="AI32" s="169" t="str">
        <f t="shared" si="107"/>
        <v>3D</v>
      </c>
      <c r="AJ32" s="38">
        <v>3</v>
      </c>
      <c r="AK32" s="569" t="e" cm="1" vm="14">
        <f t="array" aca="1" ref="AK32" ca="1">Ver_flag_visit</f>
        <v>#VALUE!</v>
      </c>
      <c r="AL32" s="33" t="str">
        <f ca="1">IFERROR(INDEX($BD$6:$BD$53,MATCH(AI32,$BN$6:$BN$53,0)),"")</f>
        <v>Paraguay</v>
      </c>
      <c r="AM32" s="34">
        <f t="shared" ca="1" si="106"/>
        <v>2</v>
      </c>
      <c r="AN32" s="35">
        <f t="shared" ca="1" si="106"/>
        <v>3</v>
      </c>
      <c r="AO32" s="35">
        <f t="shared" ca="1" si="106"/>
        <v>0</v>
      </c>
      <c r="AP32" s="35">
        <f t="shared" ca="1" si="106"/>
        <v>2</v>
      </c>
      <c r="AQ32" s="35">
        <f t="shared" ca="1" si="106"/>
        <v>1</v>
      </c>
      <c r="AR32" s="35">
        <f t="shared" ca="1" si="106"/>
        <v>4</v>
      </c>
      <c r="AS32" s="35">
        <f t="shared" ca="1" si="106"/>
        <v>5</v>
      </c>
      <c r="AT32" s="39">
        <f t="shared" ca="1" si="106"/>
        <v>-1</v>
      </c>
      <c r="AU32" s="304">
        <f ca="1">INDEX($DL$6:$DL$53,MATCH(AI32,$DP$6:$DP$53,0))</f>
        <v>1</v>
      </c>
      <c r="AV32" s="170" t="str">
        <f ca="1">INDEX($BD$6:$BD$53,MATCH(AI32,$BM$6:$BM$53,0))</f>
        <v>Paraguay</v>
      </c>
      <c r="AW32" s="198"/>
      <c r="AX32" s="159"/>
      <c r="AY32" s="189" t="str">
        <f ca="1">+A31</f>
        <v>Australia</v>
      </c>
      <c r="AZ32" s="190"/>
      <c r="BA32" s="164"/>
      <c r="BC32" s="16" t="str">
        <f ca="1">+INDEX(T_Equipos[Grupo],MATCH(WORLDCUP!BD32,T_Equipos[NombreEquipo],0))</f>
        <v>G</v>
      </c>
      <c r="BD32" s="16" t="str">
        <f ca="1">+Equipos!B28</f>
        <v>Irán</v>
      </c>
      <c r="BE32" s="16">
        <f t="shared" ca="1" si="16"/>
        <v>3</v>
      </c>
      <c r="BF32" s="16">
        <f t="shared" ca="1" si="41"/>
        <v>3</v>
      </c>
      <c r="BG32" s="16">
        <f t="shared" ca="1" si="17"/>
        <v>1</v>
      </c>
      <c r="BH32" s="16">
        <f t="shared" ca="1" si="18"/>
        <v>0</v>
      </c>
      <c r="BI32" s="16">
        <f t="shared" ca="1" si="19"/>
        <v>2</v>
      </c>
      <c r="BJ32" s="16">
        <f t="shared" ca="1" si="20"/>
        <v>1</v>
      </c>
      <c r="BK32" s="16">
        <f t="shared" ca="1" si="21"/>
        <v>3</v>
      </c>
      <c r="BL32" s="16">
        <f t="shared" ca="1" si="42"/>
        <v>-2</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3</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Irán</v>
      </c>
    </row>
    <row r="33" spans="1:121" ht="16" customHeight="1" thickBot="1">
      <c r="A33" s="16"/>
      <c r="B33" s="16"/>
      <c r="C33" s="16"/>
      <c r="D33" s="16" t="str">
        <f t="shared" si="90"/>
        <v>Empate</v>
      </c>
      <c r="E33" s="16" t="str">
        <f t="shared" ca="1" si="91"/>
        <v>P.3 (2)</v>
      </c>
      <c r="F33" s="16" t="str">
        <f t="shared" ca="1" si="92"/>
        <v>P.3 (2)</v>
      </c>
      <c r="G33" s="16"/>
      <c r="H33" s="16" t="str">
        <f t="shared" ca="1" si="93"/>
        <v>P.3 (2)</v>
      </c>
      <c r="I33" s="16" t="str">
        <f t="shared" ca="1" si="94"/>
        <v>P.3 (2)</v>
      </c>
      <c r="J33" s="16"/>
      <c r="K33" s="16" t="str">
        <f t="shared" ca="1" si="95"/>
        <v>P.3 (2)</v>
      </c>
      <c r="L33" s="16" t="str">
        <f t="shared" ca="1" si="96"/>
        <v>P.3 (2)</v>
      </c>
      <c r="M33" s="16"/>
      <c r="N33" s="16" t="str">
        <f t="shared" ca="1" si="97"/>
        <v>P.3 (2)</v>
      </c>
      <c r="O33" s="16" t="str">
        <f t="shared" ca="1" si="98"/>
        <v>P.3 (2)</v>
      </c>
      <c r="P33" s="16"/>
      <c r="Q33" s="16" t="str">
        <f t="shared" ca="1" si="99"/>
        <v>P.3 (2)</v>
      </c>
      <c r="R33" s="16" t="str">
        <f t="shared" ca="1" si="100"/>
        <v>P.3 (2)</v>
      </c>
      <c r="S33" s="16"/>
      <c r="T33" s="16" t="str">
        <f t="shared" ca="1" si="101"/>
        <v>P.3 (2)</v>
      </c>
      <c r="U33" s="16" t="str">
        <f t="shared" ca="1" si="102"/>
        <v>P.3 (2)</v>
      </c>
      <c r="V33" s="17"/>
      <c r="W33" s="651"/>
      <c r="X33" s="24">
        <f ca="1">Horarios!C33</f>
        <v>46199.166666666664</v>
      </c>
      <c r="Y33" s="25">
        <f ca="1">Horarios!C33</f>
        <v>46199.166666666664</v>
      </c>
      <c r="Z33" s="26" t="str">
        <f>$Z$8</f>
        <v>J3</v>
      </c>
      <c r="AA33" s="27" t="str">
        <f ca="1">A30</f>
        <v>Paraguay</v>
      </c>
      <c r="AB33" s="48" t="e" cm="1" vm="14">
        <f t="array" aca="1" ref="AB33" ca="1">Ver_flag_local</f>
        <v>#VALUE!</v>
      </c>
      <c r="AC33" s="49">
        <v>1</v>
      </c>
      <c r="AD33" s="50">
        <v>1</v>
      </c>
      <c r="AE33" s="563" t="e" cm="1" vm="15">
        <f t="array" aca="1" ref="AE33" ca="1">Ver_flag_visit</f>
        <v>#VALUE!</v>
      </c>
      <c r="AF33" s="29" t="str">
        <f ca="1">A31</f>
        <v>Australia</v>
      </c>
      <c r="AG33" s="297">
        <f t="shared" si="103"/>
        <v>1</v>
      </c>
      <c r="AH33" s="183">
        <v>60</v>
      </c>
      <c r="AI33" s="169" t="str">
        <f t="shared" si="107"/>
        <v>4D</v>
      </c>
      <c r="AJ33" s="40">
        <v>4</v>
      </c>
      <c r="AK33" s="571" t="e" cm="1" vm="15">
        <f t="array" aca="1" ref="AK33" ca="1">Ver_flag_visit</f>
        <v>#VALUE!</v>
      </c>
      <c r="AL33" s="41" t="str">
        <f ca="1">IFERROR(INDEX($BD$6:$BD$53,MATCH(AI33,$BN$6:$BN$53,0)),"")</f>
        <v>Australia</v>
      </c>
      <c r="AM33" s="42">
        <f t="shared" ca="1" si="106"/>
        <v>2</v>
      </c>
      <c r="AN33" s="43">
        <f t="shared" ca="1" si="106"/>
        <v>3</v>
      </c>
      <c r="AO33" s="43">
        <f t="shared" ca="1" si="106"/>
        <v>0</v>
      </c>
      <c r="AP33" s="43">
        <f t="shared" ca="1" si="106"/>
        <v>2</v>
      </c>
      <c r="AQ33" s="43">
        <f t="shared" ca="1" si="106"/>
        <v>1</v>
      </c>
      <c r="AR33" s="43">
        <f t="shared" ca="1" si="106"/>
        <v>3</v>
      </c>
      <c r="AS33" s="43">
        <f t="shared" ca="1" si="106"/>
        <v>4</v>
      </c>
      <c r="AT33" s="44">
        <f t="shared" ca="1" si="106"/>
        <v>-1</v>
      </c>
      <c r="AU33" s="304">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1</v>
      </c>
      <c r="BF33" s="16">
        <f t="shared" ca="1" si="41"/>
        <v>3</v>
      </c>
      <c r="BG33" s="16">
        <f t="shared" ca="1" si="17"/>
        <v>0</v>
      </c>
      <c r="BH33" s="16">
        <f t="shared" ca="1" si="18"/>
        <v>1</v>
      </c>
      <c r="BI33" s="16">
        <f t="shared" ca="1" si="19"/>
        <v>2</v>
      </c>
      <c r="BJ33" s="16">
        <f t="shared" ca="1" si="20"/>
        <v>2</v>
      </c>
      <c r="BK33" s="16">
        <f t="shared" ca="1" si="21"/>
        <v>5</v>
      </c>
      <c r="BL33" s="16">
        <f t="shared" ca="1" si="42"/>
        <v>-3</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1</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Nueva Zelanda</v>
      </c>
    </row>
    <row r="34" spans="1:121" ht="16"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8</v>
      </c>
      <c r="BK34" s="16">
        <f t="shared" ca="1" si="21"/>
        <v>2</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0</v>
      </c>
      <c r="BF35" s="16">
        <f t="shared" ca="1" si="41"/>
        <v>3</v>
      </c>
      <c r="BG35" s="16">
        <f t="shared" ca="1" si="17"/>
        <v>0</v>
      </c>
      <c r="BH35" s="16">
        <f t="shared" ca="1" si="18"/>
        <v>0</v>
      </c>
      <c r="BI35" s="16">
        <f t="shared" ca="1" si="19"/>
        <v>3</v>
      </c>
      <c r="BJ35" s="16">
        <f t="shared" ca="1" si="20"/>
        <v>1</v>
      </c>
      <c r="BK35" s="16">
        <f t="shared" ca="1" si="21"/>
        <v>6</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52" t="s">
        <v>3</v>
      </c>
      <c r="X36" s="20">
        <f ca="1">Horarios!C36</f>
        <v>46187.791666666664</v>
      </c>
      <c r="Y36" s="21">
        <f ca="1">Horarios!C36</f>
        <v>46187.791666666664</v>
      </c>
      <c r="Z36" s="22" t="str">
        <f>$Z$4</f>
        <v>J1</v>
      </c>
      <c r="AA36" s="23" t="str">
        <f ca="1">A37</f>
        <v>Alemania</v>
      </c>
      <c r="AB36" s="45" t="e" cm="1" vm="17">
        <f t="array" aca="1" ref="AB36" ca="1">Ver_flag_local</f>
        <v>#VALUE!</v>
      </c>
      <c r="AC36" s="46">
        <v>3</v>
      </c>
      <c r="AD36" s="47">
        <v>1</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3</v>
      </c>
      <c r="BF36" s="16">
        <f t="shared" ca="1" si="41"/>
        <v>3</v>
      </c>
      <c r="BG36" s="16">
        <f t="shared" ca="1" si="17"/>
        <v>1</v>
      </c>
      <c r="BH36" s="16">
        <f t="shared" ca="1" si="18"/>
        <v>0</v>
      </c>
      <c r="BI36" s="16">
        <f t="shared" ca="1" si="19"/>
        <v>2</v>
      </c>
      <c r="BJ36" s="16">
        <f t="shared" ca="1" si="20"/>
        <v>3</v>
      </c>
      <c r="BK36" s="16">
        <f t="shared" ca="1" si="21"/>
        <v>4</v>
      </c>
      <c r="BL36" s="16">
        <f t="shared" ca="1" si="42"/>
        <v>-1</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 customHeight="1">
      <c r="A37" s="16" t="str">
        <f ca="1">+Equipos!B18</f>
        <v>Alemania</v>
      </c>
      <c r="B37" s="16"/>
      <c r="C37" s="16"/>
      <c r="D37" s="16" t="str">
        <f t="shared" si="109"/>
        <v>Empate</v>
      </c>
      <c r="E37" s="16" t="str">
        <f t="shared" ca="1" si="110"/>
        <v>-</v>
      </c>
      <c r="F37" s="16" t="str">
        <f t="shared" ca="1" si="111"/>
        <v>-</v>
      </c>
      <c r="G37" s="16"/>
      <c r="H37" s="16" t="str">
        <f t="shared" ca="1" si="112"/>
        <v>-</v>
      </c>
      <c r="I37" s="16" t="str">
        <f t="shared" ca="1" si="113"/>
        <v>-</v>
      </c>
      <c r="J37" s="16"/>
      <c r="K37" s="16" t="str">
        <f t="shared" ca="1" si="114"/>
        <v>-</v>
      </c>
      <c r="L37" s="16" t="str">
        <f t="shared" ca="1" si="115"/>
        <v>-</v>
      </c>
      <c r="M37" s="16"/>
      <c r="N37" s="16" t="str">
        <f t="shared" ca="1" si="116"/>
        <v>-</v>
      </c>
      <c r="O37" s="16" t="str">
        <f t="shared" ca="1" si="117"/>
        <v>-</v>
      </c>
      <c r="P37" s="16"/>
      <c r="Q37" s="16" t="str">
        <f t="shared" ca="1" si="118"/>
        <v>-</v>
      </c>
      <c r="R37" s="16" t="str">
        <f t="shared" ca="1" si="119"/>
        <v>-</v>
      </c>
      <c r="S37" s="16"/>
      <c r="T37" s="16" t="str">
        <f t="shared" ca="1" si="120"/>
        <v>-</v>
      </c>
      <c r="U37" s="16" t="str">
        <f t="shared" ca="1" si="121"/>
        <v>-</v>
      </c>
      <c r="V37" s="17"/>
      <c r="W37" s="652"/>
      <c r="X37" s="20">
        <f ca="1">Horarios!C37</f>
        <v>46188.041666666664</v>
      </c>
      <c r="Y37" s="21">
        <f ca="1">Horarios!C37</f>
        <v>46188.041666666664</v>
      </c>
      <c r="Z37" s="22" t="str">
        <f>$Z$4</f>
        <v>J1</v>
      </c>
      <c r="AA37" s="23" t="str">
        <f ca="1">A39</f>
        <v>Costa de Marfil</v>
      </c>
      <c r="AB37" s="45" t="e" cm="1" vm="19">
        <f t="array" aca="1" ref="AB37" ca="1">Ver_flag_local</f>
        <v>#VALUE!</v>
      </c>
      <c r="AC37" s="46">
        <v>2</v>
      </c>
      <c r="AD37" s="47">
        <v>2</v>
      </c>
      <c r="AE37" s="562" t="e" cm="1" vm="20">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3</v>
      </c>
      <c r="BK37" s="16">
        <f t="shared" ca="1" si="21"/>
        <v>3</v>
      </c>
      <c r="BL37" s="16">
        <f t="shared" ca="1" si="42"/>
        <v>0</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 customHeight="1">
      <c r="A38" s="16" t="str">
        <f ca="1">+Equipos!B19</f>
        <v>Curazao</v>
      </c>
      <c r="B38" s="16"/>
      <c r="C38" s="16"/>
      <c r="D38" s="16" t="str">
        <f t="shared" si="109"/>
        <v>Local</v>
      </c>
      <c r="E38" s="16" t="str">
        <f t="shared" ca="1" si="110"/>
        <v>-</v>
      </c>
      <c r="F38" s="16" t="str">
        <f t="shared" ca="1" si="111"/>
        <v>-</v>
      </c>
      <c r="G38" s="16"/>
      <c r="H38" s="16" t="str">
        <f t="shared" ca="1" si="112"/>
        <v>-</v>
      </c>
      <c r="I38" s="16" t="str">
        <f t="shared" ca="1" si="113"/>
        <v>-</v>
      </c>
      <c r="J38" s="16"/>
      <c r="K38" s="16" t="str">
        <f t="shared" ca="1" si="114"/>
        <v>-</v>
      </c>
      <c r="L38" s="16" t="str">
        <f t="shared" ca="1" si="115"/>
        <v>-</v>
      </c>
      <c r="M38" s="16"/>
      <c r="N38" s="16" t="str">
        <f t="shared" ca="1" si="116"/>
        <v>-</v>
      </c>
      <c r="O38" s="16" t="str">
        <f t="shared" ca="1" si="117"/>
        <v>-</v>
      </c>
      <c r="P38" s="16"/>
      <c r="Q38" s="16" t="str">
        <f t="shared" ca="1" si="118"/>
        <v>-</v>
      </c>
      <c r="R38" s="16" t="str">
        <f t="shared" ca="1" si="119"/>
        <v>-</v>
      </c>
      <c r="S38" s="16"/>
      <c r="T38" s="16" t="str">
        <f t="shared" ca="1" si="120"/>
        <v>-</v>
      </c>
      <c r="U38" s="16" t="str">
        <f t="shared" ca="1" si="121"/>
        <v>-</v>
      </c>
      <c r="V38" s="17"/>
      <c r="W38" s="652"/>
      <c r="X38" s="20">
        <f ca="1">Horarios!C38</f>
        <v>46193.916666666664</v>
      </c>
      <c r="Y38" s="21">
        <f ca="1">Horarios!C38</f>
        <v>46193.916666666664</v>
      </c>
      <c r="Z38" s="22" t="str">
        <f>$Z$6</f>
        <v>J2</v>
      </c>
      <c r="AA38" s="23" t="str">
        <f ca="1">A37</f>
        <v>Alemania</v>
      </c>
      <c r="AB38" s="45" t="e" cm="1" vm="17">
        <f t="array" aca="1" ref="AB38" ca="1">Ver_flag_local</f>
        <v>#VALUE!</v>
      </c>
      <c r="AC38" s="46">
        <v>1</v>
      </c>
      <c r="AD38" s="47">
        <v>0</v>
      </c>
      <c r="AE38" s="562" t="e" cm="1" vm="19">
        <f t="array" aca="1" ref="AE38" ca="1">Ver_flag_visit</f>
        <v>#VALUE!</v>
      </c>
      <c r="AF38" s="28" t="str">
        <f ca="1">A39</f>
        <v>Costa de Marfil</v>
      </c>
      <c r="AG38" s="297">
        <f t="shared" si="122"/>
        <v>1</v>
      </c>
      <c r="AH38" s="183">
        <v>33</v>
      </c>
      <c r="AI38" s="169" t="str">
        <f>AJ38&amp;$B$36</f>
        <v>1E</v>
      </c>
      <c r="AJ38" s="36">
        <v>1</v>
      </c>
      <c r="AK38" s="568" t="e" cm="1" vm="17">
        <f t="array" aca="1" ref="AK38" ca="1">Ver_flag_visit</f>
        <v>#VALUE!</v>
      </c>
      <c r="AL38" s="30" t="str">
        <f ca="1">IFERROR(INDEX($BD$6:$BD$53,MATCH(AI38,$BN$6:$BN$53,0)),"")</f>
        <v>Alemania</v>
      </c>
      <c r="AM38" s="31">
        <f t="shared" ref="AM38:AT41" ca="1" si="125">INDEX($BE$6:$BN$53,MATCH($AL38,$BD$6:$BD$53,0),MATCH(AM$5,$BE$5:$BN$5,0))</f>
        <v>7</v>
      </c>
      <c r="AN38" s="32">
        <f t="shared" ca="1" si="125"/>
        <v>3</v>
      </c>
      <c r="AO38" s="32">
        <f t="shared" ca="1" si="125"/>
        <v>2</v>
      </c>
      <c r="AP38" s="32">
        <f t="shared" ca="1" si="125"/>
        <v>1</v>
      </c>
      <c r="AQ38" s="32">
        <f t="shared" ca="1" si="125"/>
        <v>0</v>
      </c>
      <c r="AR38" s="32">
        <f t="shared" ca="1" si="125"/>
        <v>6</v>
      </c>
      <c r="AS38" s="32">
        <f t="shared" ca="1" si="125"/>
        <v>3</v>
      </c>
      <c r="AT38" s="37">
        <f t="shared" ca="1" si="125"/>
        <v>3</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7</v>
      </c>
      <c r="BF38" s="16">
        <f t="shared" ca="1" si="41"/>
        <v>3</v>
      </c>
      <c r="BG38" s="16">
        <f t="shared" ca="1" si="17"/>
        <v>2</v>
      </c>
      <c r="BH38" s="16">
        <f t="shared" ca="1" si="18"/>
        <v>1</v>
      </c>
      <c r="BI38" s="16">
        <f t="shared" ca="1" si="19"/>
        <v>0</v>
      </c>
      <c r="BJ38" s="16">
        <f t="shared" ca="1" si="20"/>
        <v>7</v>
      </c>
      <c r="BK38" s="16">
        <f t="shared" ca="1" si="21"/>
        <v>4</v>
      </c>
      <c r="BL38" s="16">
        <f t="shared" ca="1" si="42"/>
        <v>3</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 customHeight="1">
      <c r="A39" s="16" t="str">
        <f ca="1">+Equipos!B20</f>
        <v>Costa de Marfil</v>
      </c>
      <c r="B39" s="16"/>
      <c r="C39" s="16"/>
      <c r="D39" s="16" t="str">
        <f t="shared" si="109"/>
        <v>Local</v>
      </c>
      <c r="E39" s="16" t="str">
        <f t="shared" ca="1" si="110"/>
        <v>-</v>
      </c>
      <c r="F39" s="16" t="str">
        <f t="shared" ca="1" si="111"/>
        <v>-</v>
      </c>
      <c r="G39" s="16"/>
      <c r="H39" s="16" t="str">
        <f t="shared" ca="1" si="112"/>
        <v>-</v>
      </c>
      <c r="I39" s="16" t="str">
        <f t="shared" ca="1" si="113"/>
        <v>-</v>
      </c>
      <c r="J39" s="16"/>
      <c r="K39" s="16" t="str">
        <f t="shared" ca="1" si="114"/>
        <v>-</v>
      </c>
      <c r="L39" s="16" t="str">
        <f t="shared" ca="1" si="115"/>
        <v>-</v>
      </c>
      <c r="M39" s="16"/>
      <c r="N39" s="16" t="str">
        <f t="shared" ca="1" si="116"/>
        <v>-</v>
      </c>
      <c r="O39" s="16" t="str">
        <f t="shared" ca="1" si="117"/>
        <v>-</v>
      </c>
      <c r="P39" s="16"/>
      <c r="Q39" s="16" t="str">
        <f t="shared" ca="1" si="118"/>
        <v>-</v>
      </c>
      <c r="R39" s="16" t="str">
        <f t="shared" ca="1" si="119"/>
        <v>-</v>
      </c>
      <c r="S39" s="16"/>
      <c r="T39" s="16" t="str">
        <f t="shared" ca="1" si="120"/>
        <v>-</v>
      </c>
      <c r="U39" s="16" t="str">
        <f t="shared" ca="1" si="121"/>
        <v>-</v>
      </c>
      <c r="V39" s="17"/>
      <c r="W39" s="652"/>
      <c r="X39" s="20">
        <f ca="1">Horarios!C39</f>
        <v>46194.083333333336</v>
      </c>
      <c r="Y39" s="21">
        <f ca="1">Horarios!C39</f>
        <v>46194.083333333336</v>
      </c>
      <c r="Z39" s="22" t="str">
        <f>$Z$6</f>
        <v>J2</v>
      </c>
      <c r="AA39" s="23" t="str">
        <f ca="1">A40</f>
        <v>Ecuador</v>
      </c>
      <c r="AB39" s="45" t="e" cm="1" vm="20">
        <f t="array" aca="1" ref="AB39" ca="1">Ver_flag_local</f>
        <v>#VALUE!</v>
      </c>
      <c r="AC39" s="46">
        <v>2</v>
      </c>
      <c r="AD39" s="47">
        <v>0</v>
      </c>
      <c r="AE39" s="562" t="e" cm="1" vm="18">
        <f t="array" aca="1" ref="AE39" ca="1">Ver_flag_visit</f>
        <v>#VALUE!</v>
      </c>
      <c r="AF39" s="28" t="str">
        <f ca="1">A38</f>
        <v>Curazao</v>
      </c>
      <c r="AG39" s="297">
        <f t="shared" si="122"/>
        <v>1</v>
      </c>
      <c r="AH39" s="183">
        <v>34</v>
      </c>
      <c r="AI39" s="169" t="str">
        <f t="shared" ref="AI39:AI41" si="126">AJ39&amp;$B$36</f>
        <v>2E</v>
      </c>
      <c r="AJ39" s="38">
        <v>2</v>
      </c>
      <c r="AK39" s="569" t="e" cm="1" vm="20">
        <f t="array" aca="1" ref="AK39" ca="1">Ver_flag_visit</f>
        <v>#VALUE!</v>
      </c>
      <c r="AL39" s="33" t="str">
        <f ca="1">IFERROR(INDEX($BD$6:$BD$53,MATCH(AI39,$BN$6:$BN$53,0)),"")</f>
        <v>Ecuador</v>
      </c>
      <c r="AM39" s="34">
        <f t="shared" ca="1" si="125"/>
        <v>5</v>
      </c>
      <c r="AN39" s="35">
        <f t="shared" ca="1" si="125"/>
        <v>3</v>
      </c>
      <c r="AO39" s="35">
        <f t="shared" ca="1" si="125"/>
        <v>1</v>
      </c>
      <c r="AP39" s="35">
        <f t="shared" ca="1" si="125"/>
        <v>2</v>
      </c>
      <c r="AQ39" s="35">
        <f t="shared" ca="1" si="125"/>
        <v>0</v>
      </c>
      <c r="AR39" s="35">
        <f t="shared" ca="1" si="125"/>
        <v>6</v>
      </c>
      <c r="AS39" s="35">
        <f t="shared" ca="1" si="125"/>
        <v>4</v>
      </c>
      <c r="AT39" s="39">
        <f t="shared" ca="1" si="125"/>
        <v>2</v>
      </c>
      <c r="AU39" s="304">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5</v>
      </c>
      <c r="BK39" s="16">
        <f t="shared" ca="1" si="21"/>
        <v>5</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52"/>
      <c r="X40" s="20">
        <f ca="1">Horarios!C40</f>
        <v>46198.916666666664</v>
      </c>
      <c r="Y40" s="21">
        <f ca="1">Horarios!C40</f>
        <v>46198.916666666664</v>
      </c>
      <c r="Z40" s="22" t="str">
        <f>$Z$8</f>
        <v>J3</v>
      </c>
      <c r="AA40" s="23" t="str">
        <f ca="1">A38</f>
        <v>Curazao</v>
      </c>
      <c r="AB40" s="45" t="e" cm="1" vm="18">
        <f t="array" aca="1" ref="AB40" ca="1">Ver_flag_local</f>
        <v>#VALUE!</v>
      </c>
      <c r="AC40" s="46">
        <v>1</v>
      </c>
      <c r="AD40" s="47">
        <v>2</v>
      </c>
      <c r="AE40" s="562" t="e" cm="1" vm="19">
        <f t="array" aca="1" ref="AE40" ca="1">Ver_flag_visit</f>
        <v>#VALUE!</v>
      </c>
      <c r="AF40" s="28" t="str">
        <f ca="1">A39</f>
        <v>Costa de Marfil</v>
      </c>
      <c r="AG40" s="297">
        <f t="shared" si="122"/>
        <v>1</v>
      </c>
      <c r="AH40" s="183">
        <v>55</v>
      </c>
      <c r="AI40" s="169" t="str">
        <f t="shared" si="126"/>
        <v>3E</v>
      </c>
      <c r="AJ40" s="38">
        <v>3</v>
      </c>
      <c r="AK40" s="569" t="e" cm="1" vm="19">
        <f t="array" aca="1" ref="AK40" ca="1">Ver_flag_visit</f>
        <v>#VALUE!</v>
      </c>
      <c r="AL40" s="33" t="str">
        <f ca="1">IFERROR(INDEX($BD$6:$BD$53,MATCH(AI40,$BN$6:$BN$53,0)),"")</f>
        <v>Costa de Marfil</v>
      </c>
      <c r="AM40" s="34">
        <f t="shared" ca="1" si="125"/>
        <v>4</v>
      </c>
      <c r="AN40" s="35">
        <f t="shared" ca="1" si="125"/>
        <v>3</v>
      </c>
      <c r="AO40" s="35">
        <f t="shared" ca="1" si="125"/>
        <v>1</v>
      </c>
      <c r="AP40" s="35">
        <f t="shared" ca="1" si="125"/>
        <v>1</v>
      </c>
      <c r="AQ40" s="35">
        <f t="shared" ca="1" si="125"/>
        <v>1</v>
      </c>
      <c r="AR40" s="35">
        <f t="shared" ca="1" si="125"/>
        <v>4</v>
      </c>
      <c r="AS40" s="35">
        <f t="shared" ca="1" si="125"/>
        <v>4</v>
      </c>
      <c r="AT40" s="39">
        <f t="shared" ca="1" si="125"/>
        <v>0</v>
      </c>
      <c r="AU40" s="304">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1</v>
      </c>
      <c r="BK40" s="16">
        <f t="shared" ca="1" si="21"/>
        <v>7</v>
      </c>
      <c r="BL40" s="16">
        <f t="shared" ca="1" si="42"/>
        <v>-6</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 customHeight="1" thickBot="1">
      <c r="A41" s="16"/>
      <c r="B41" s="16"/>
      <c r="C41" s="16"/>
      <c r="D41" s="16" t="str">
        <f t="shared" si="109"/>
        <v>Empate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53"/>
      <c r="X41" s="24">
        <f ca="1">Horarios!C41</f>
        <v>46198.916666666664</v>
      </c>
      <c r="Y41" s="25">
        <f ca="1">Horarios!C41</f>
        <v>46198.916666666664</v>
      </c>
      <c r="Z41" s="26" t="str">
        <f>$Z$8</f>
        <v>J3</v>
      </c>
      <c r="AA41" s="27" t="str">
        <f ca="1">A40</f>
        <v>Ecuador</v>
      </c>
      <c r="AB41" s="48" t="e" cm="1" vm="20">
        <f t="array" aca="1" ref="AB41" ca="1">Ver_flag_local</f>
        <v>#VALUE!</v>
      </c>
      <c r="AC41" s="49">
        <v>2</v>
      </c>
      <c r="AD41" s="50">
        <v>2</v>
      </c>
      <c r="AE41" s="563" t="e" cm="1" vm="17">
        <f t="array" aca="1" ref="AE41" ca="1">Ver_flag_visit</f>
        <v>#VALUE!</v>
      </c>
      <c r="AF41" s="29" t="str">
        <f ca="1">A37</f>
        <v>Alemania</v>
      </c>
      <c r="AG41" s="297">
        <f t="shared" si="122"/>
        <v>1</v>
      </c>
      <c r="AH41" s="183">
        <v>56</v>
      </c>
      <c r="AI41" s="169" t="str">
        <f t="shared" si="126"/>
        <v>4E</v>
      </c>
      <c r="AJ41" s="40">
        <v>4</v>
      </c>
      <c r="AK41" s="571" t="e" cm="1" vm="18">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2</v>
      </c>
      <c r="AS41" s="43">
        <f t="shared" ca="1" si="125"/>
        <v>7</v>
      </c>
      <c r="AT41" s="44">
        <f t="shared" ca="1" si="125"/>
        <v>-5</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6</v>
      </c>
      <c r="BF41" s="16">
        <f t="shared" ca="1" si="41"/>
        <v>3</v>
      </c>
      <c r="BG41" s="16">
        <f t="shared" ca="1" si="17"/>
        <v>2</v>
      </c>
      <c r="BH41" s="16">
        <f t="shared" ca="1" si="18"/>
        <v>0</v>
      </c>
      <c r="BI41" s="16">
        <f t="shared" ca="1" si="19"/>
        <v>1</v>
      </c>
      <c r="BJ41" s="16">
        <f t="shared" ca="1" si="20"/>
        <v>7</v>
      </c>
      <c r="BK41" s="16">
        <f t="shared" ca="1" si="21"/>
        <v>4</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4</v>
      </c>
      <c r="BF43" s="16">
        <f t="shared" ca="1" si="41"/>
        <v>3</v>
      </c>
      <c r="BG43" s="16">
        <f t="shared" ca="1" si="17"/>
        <v>1</v>
      </c>
      <c r="BH43" s="16">
        <f t="shared" ca="1" si="18"/>
        <v>1</v>
      </c>
      <c r="BI43" s="16">
        <f t="shared" ca="1" si="19"/>
        <v>1</v>
      </c>
      <c r="BJ43" s="16">
        <f t="shared" ca="1" si="20"/>
        <v>3</v>
      </c>
      <c r="BK43" s="16">
        <f t="shared" ca="1" si="21"/>
        <v>3</v>
      </c>
      <c r="BL43" s="16">
        <f t="shared" ca="1" si="42"/>
        <v>0</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0</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2</v>
      </c>
      <c r="DE43" s="16"/>
      <c r="DF43" s="16">
        <f t="shared" ca="1" si="52"/>
        <v>2</v>
      </c>
      <c r="DG43" s="16" t="str">
        <f ca="1">IF(DB43="-","-",COUNTIFS(DF$6:DF$53,"&lt;"&amp;DF43,$BC$6:$BC$53,INDEX(T_Equipos[Grupo],MATCH(BD43,T_Equipos[NombreEquipo],0))))</f>
        <v>-</v>
      </c>
      <c r="DH43" s="16">
        <f ca="1">DA43+COUNTIFS(DB$6:DB$53,DB43,DG$6:DG$53,"&lt;"&amp;DG43,$BC$6:$BC$53,INDEX(T_Equipos[Grupo],MATCH(BD43,T_Equipos[NombreEquipo],0)))</f>
        <v>2</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Argelia</v>
      </c>
    </row>
    <row r="44" spans="1:121" ht="16" customHeight="1" thickBot="1">
      <c r="A44" s="16" t="s">
        <v>31</v>
      </c>
      <c r="B44" s="16" t="s">
        <v>4</v>
      </c>
      <c r="C44" s="16">
        <f>COUNTIF(Equipos!$C$2:$C$49,WORLDCUP!B44)</f>
        <v>4</v>
      </c>
      <c r="D44" s="16" t="str">
        <f t="shared" ref="D44:D49" si="128">IF(OR(AC44="",AD44=""),"Pendiente",IF(AC44&gt;AD44,"Local",IF(AC44&lt;AD44,"Visitante","Empate")))</f>
        <v>Empate</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15" t="s">
        <v>4</v>
      </c>
      <c r="X44" s="20">
        <f ca="1">Horarios!C44</f>
        <v>46187.916666666664</v>
      </c>
      <c r="Y44" s="21">
        <f ca="1">Horarios!C44</f>
        <v>46187.916666666664</v>
      </c>
      <c r="Z44" s="22" t="str">
        <f>$Z$4</f>
        <v>J1</v>
      </c>
      <c r="AA44" s="23" t="str">
        <f ca="1">A45</f>
        <v>Países Bajos</v>
      </c>
      <c r="AB44" s="45" t="e" cm="1" vm="21">
        <f t="array" aca="1" ref="AB44" ca="1">Ver_flag_local</f>
        <v>#VALUE!</v>
      </c>
      <c r="AC44" s="46">
        <v>1</v>
      </c>
      <c r="AD44" s="47">
        <v>1</v>
      </c>
      <c r="AE44" s="562" t="e" cm="1" vm="22">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2</v>
      </c>
      <c r="BK44" s="16">
        <f t="shared" ca="1" si="21"/>
        <v>3</v>
      </c>
      <c r="BL44" s="16">
        <f t="shared" ca="1" si="42"/>
        <v>-1</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3</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3</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3</v>
      </c>
      <c r="DE44" s="16"/>
      <c r="DF44" s="16">
        <f t="shared" ca="1" si="52"/>
        <v>3</v>
      </c>
      <c r="DG44" s="16" t="str">
        <f ca="1">IF(DB44="-","-",COUNTIFS(DF$6:DF$53,"&lt;"&amp;DF44,$BC$6:$BC$53,INDEX(T_Equipos[Grupo],MATCH(BD44,T_Equipos[NombreEquipo],0))))</f>
        <v>-</v>
      </c>
      <c r="DH44" s="16">
        <f ca="1">DA44+COUNTIFS(DB$6:DB$53,DB44,DG$6:DG$53,"&lt;"&amp;DG44,$BC$6:$BC$53,INDEX(T_Equipos[Grupo],MATCH(BD44,T_Equipos[NombreEquipo],0)))</f>
        <v>3</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Austria</v>
      </c>
    </row>
    <row r="45" spans="1:121" ht="16" customHeight="1">
      <c r="A45" s="16" t="str">
        <f ca="1">+Equipos!B22</f>
        <v>Países Bajos</v>
      </c>
      <c r="B45" s="16"/>
      <c r="C45" s="16"/>
      <c r="D45" s="16" t="str">
        <f t="shared" si="128"/>
        <v>Local</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15"/>
      <c r="X45" s="20">
        <f ca="1">Horarios!C45</f>
        <v>46188.166666666664</v>
      </c>
      <c r="Y45" s="21">
        <f ca="1">Horarios!C45</f>
        <v>46188.166666666664</v>
      </c>
      <c r="Z45" s="22" t="str">
        <f>$Z$4</f>
        <v>J1</v>
      </c>
      <c r="AA45" s="23" t="str">
        <f ca="1">A47</f>
        <v>Suecia</v>
      </c>
      <c r="AB45" s="45" t="e" cm="1" vm="23">
        <f t="array" aca="1" ref="AB45" ca="1">Ver_flag_local</f>
        <v>#VALUE!</v>
      </c>
      <c r="AC45" s="46">
        <v>1</v>
      </c>
      <c r="AD45" s="47">
        <v>0</v>
      </c>
      <c r="AE45" s="562" t="e" cm="1" vm="24">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0</v>
      </c>
      <c r="BF45" s="16">
        <f t="shared" ca="1" si="41"/>
        <v>3</v>
      </c>
      <c r="BG45" s="16">
        <f t="shared" ca="1" si="17"/>
        <v>0</v>
      </c>
      <c r="BH45" s="16">
        <f t="shared" ca="1" si="18"/>
        <v>0</v>
      </c>
      <c r="BI45" s="16">
        <f t="shared" ca="1" si="19"/>
        <v>3</v>
      </c>
      <c r="BJ45" s="16">
        <f t="shared" ca="1" si="20"/>
        <v>0</v>
      </c>
      <c r="BK45" s="16">
        <f t="shared" ca="1" si="21"/>
        <v>5</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 customHeight="1">
      <c r="A46" s="16" t="str">
        <f ca="1">+Equipos!B23</f>
        <v>Japón</v>
      </c>
      <c r="B46" s="16"/>
      <c r="C46" s="16"/>
      <c r="D46" s="16" t="str">
        <f t="shared" si="128"/>
        <v>Local</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15"/>
      <c r="X46" s="20">
        <f ca="1">Horarios!C46</f>
        <v>46193.791666666664</v>
      </c>
      <c r="Y46" s="21">
        <f ca="1">Horarios!C46</f>
        <v>46193.791666666664</v>
      </c>
      <c r="Z46" s="22" t="str">
        <f>$Z$6</f>
        <v>J2</v>
      </c>
      <c r="AA46" s="23" t="str">
        <f ca="1">A45</f>
        <v>Países Bajos</v>
      </c>
      <c r="AB46" s="45" t="e" cm="1" vm="21">
        <f t="array" aca="1" ref="AB46" ca="1">Ver_flag_local</f>
        <v>#VALUE!</v>
      </c>
      <c r="AC46" s="46">
        <v>2</v>
      </c>
      <c r="AD46" s="47">
        <v>1</v>
      </c>
      <c r="AE46" s="562" t="e" cm="1" vm="23">
        <f t="array" aca="1" ref="AE46" ca="1">Ver_flag_visit</f>
        <v>#VALUE!</v>
      </c>
      <c r="AF46" s="28" t="str">
        <f ca="1">A47</f>
        <v>Suecia</v>
      </c>
      <c r="AG46" s="297">
        <f t="shared" si="141"/>
        <v>1</v>
      </c>
      <c r="AH46" s="183">
        <v>35</v>
      </c>
      <c r="AI46" s="169" t="str">
        <f>AJ46&amp;$B$44</f>
        <v>1F</v>
      </c>
      <c r="AJ46" s="36">
        <v>1</v>
      </c>
      <c r="AK46" s="568" t="e" cm="1" vm="21">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5</v>
      </c>
      <c r="AS46" s="32">
        <f t="shared" ca="1" si="144"/>
        <v>2</v>
      </c>
      <c r="AT46" s="37">
        <f t="shared" ca="1" si="144"/>
        <v>3</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10</v>
      </c>
      <c r="BK46" s="16">
        <f t="shared" ca="1" si="21"/>
        <v>2</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2</v>
      </c>
      <c r="CB46" s="16">
        <f t="shared" ca="1" si="28"/>
        <v>2</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2</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2</v>
      </c>
      <c r="CP46" s="16">
        <f t="shared" ca="1" si="34"/>
        <v>2</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2</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8</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 customHeight="1">
      <c r="A47" s="16" t="str">
        <f ca="1">+Equipos!B24</f>
        <v>Suecia</v>
      </c>
      <c r="B47" s="16"/>
      <c r="C47" s="16"/>
      <c r="D47" s="16" t="str">
        <f t="shared" si="128"/>
        <v>Visitante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15"/>
      <c r="X47" s="20">
        <f ca="1">Horarios!C47</f>
        <v>46194.25</v>
      </c>
      <c r="Y47" s="21">
        <f ca="1">Horarios!C47</f>
        <v>46194.25</v>
      </c>
      <c r="Z47" s="22" t="str">
        <f>$Z$6</f>
        <v>J2</v>
      </c>
      <c r="AA47" s="23" t="str">
        <f ca="1">A48</f>
        <v>Túnez</v>
      </c>
      <c r="AB47" s="45" t="e" cm="1" vm="24">
        <f t="array" aca="1" ref="AB47" ca="1">Ver_flag_local</f>
        <v>#VALUE!</v>
      </c>
      <c r="AC47" s="46">
        <v>1</v>
      </c>
      <c r="AD47" s="47">
        <v>2</v>
      </c>
      <c r="AE47" s="562" t="e" cm="1" vm="22">
        <f t="array" aca="1" ref="AE47" ca="1">Ver_flag_visit</f>
        <v>#VALUE!</v>
      </c>
      <c r="AF47" s="28" t="str">
        <f ca="1">A46</f>
        <v>Japón</v>
      </c>
      <c r="AG47" s="297">
        <f t="shared" si="141"/>
        <v>1</v>
      </c>
      <c r="AH47" s="183">
        <v>36</v>
      </c>
      <c r="AI47" s="169" t="str">
        <f t="shared" ref="AI47:AI49" si="145">AJ47&amp;$B$44</f>
        <v>2F</v>
      </c>
      <c r="AJ47" s="38">
        <v>2</v>
      </c>
      <c r="AK47" s="569" t="e" cm="1" vm="22">
        <f t="array" aca="1" ref="AK47" ca="1">Ver_flag_visit</f>
        <v>#VALUE!</v>
      </c>
      <c r="AL47" s="33" t="str">
        <f ca="1">IFERROR(INDEX($BD$6:$BD$53,MATCH(AI47,$BN$6:$BN$53,0)),"")</f>
        <v>Japón</v>
      </c>
      <c r="AM47" s="34">
        <f t="shared" ca="1" si="144"/>
        <v>5</v>
      </c>
      <c r="AN47" s="35">
        <f t="shared" ca="1" si="144"/>
        <v>3</v>
      </c>
      <c r="AO47" s="35">
        <f t="shared" ca="1" si="144"/>
        <v>1</v>
      </c>
      <c r="AP47" s="35">
        <f t="shared" ca="1" si="144"/>
        <v>2</v>
      </c>
      <c r="AQ47" s="35">
        <f t="shared" ca="1" si="144"/>
        <v>0</v>
      </c>
      <c r="AR47" s="35">
        <f t="shared" ca="1" si="144"/>
        <v>5</v>
      </c>
      <c r="AS47" s="35">
        <f t="shared" ca="1" si="144"/>
        <v>4</v>
      </c>
      <c r="AT47" s="39">
        <f t="shared" ca="1" si="144"/>
        <v>1</v>
      </c>
      <c r="AU47" s="304">
        <f ca="1">INDEX($DL$6:$DL$53,MATCH(AI47,$DP$6:$DP$53,0))</f>
        <v>1</v>
      </c>
      <c r="AV47" s="170" t="str">
        <f ca="1">INDEX($BD$6:$BD$53,MATCH(AI47,$BM$6:$BM$53,0))</f>
        <v>Japón</v>
      </c>
      <c r="AW47" s="198"/>
      <c r="AX47" s="159"/>
      <c r="AY47" s="191" t="str">
        <f ca="1">+A46</f>
        <v>Japón</v>
      </c>
      <c r="AZ47" s="192"/>
      <c r="BA47" s="164"/>
      <c r="BC47" s="16" t="str">
        <f ca="1">+INDEX(T_Equipos[Grupo],MATCH(WORLDCUP!BD47,T_Equipos[NombreEquipo],0))</f>
        <v>K</v>
      </c>
      <c r="BD47" s="16" t="str">
        <f ca="1">+Equipos!B43</f>
        <v>RD Congo</v>
      </c>
      <c r="BE47" s="16">
        <f t="shared" ca="1" si="16"/>
        <v>3</v>
      </c>
      <c r="BF47" s="16">
        <f t="shared" ca="1" si="41"/>
        <v>3</v>
      </c>
      <c r="BG47" s="16">
        <f t="shared" ca="1" si="17"/>
        <v>1</v>
      </c>
      <c r="BH47" s="16">
        <f t="shared" ca="1" si="18"/>
        <v>0</v>
      </c>
      <c r="BI47" s="16">
        <f t="shared" ca="1" si="19"/>
        <v>2</v>
      </c>
      <c r="BJ47" s="16">
        <f t="shared" ca="1" si="20"/>
        <v>2</v>
      </c>
      <c r="BK47" s="16">
        <f t="shared" ca="1" si="21"/>
        <v>5</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 customHeight="1">
      <c r="A48" s="16" t="str">
        <f ca="1">+Equipos!B25</f>
        <v>Túnez</v>
      </c>
      <c r="B48" s="16"/>
      <c r="C48" s="16"/>
      <c r="D48" s="16" t="str">
        <f t="shared" si="128"/>
        <v>Empate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15"/>
      <c r="X48" s="20">
        <f ca="1">Horarios!C48</f>
        <v>46199.041666666664</v>
      </c>
      <c r="Y48" s="21">
        <f ca="1">Horarios!C48</f>
        <v>46199.041666666664</v>
      </c>
      <c r="Z48" s="22" t="str">
        <f>$Z$8</f>
        <v>J3</v>
      </c>
      <c r="AA48" s="23" t="str">
        <f ca="1">A46</f>
        <v>Japón</v>
      </c>
      <c r="AB48" s="45" t="e" cm="1" vm="22">
        <f t="array" aca="1" ref="AB48" ca="1">Ver_flag_local</f>
        <v>#VALUE!</v>
      </c>
      <c r="AC48" s="46">
        <v>2</v>
      </c>
      <c r="AD48" s="47">
        <v>2</v>
      </c>
      <c r="AE48" s="562" t="e" cm="1" vm="23">
        <f t="array" aca="1" ref="AE48" ca="1">Ver_flag_visit</f>
        <v>#VALUE!</v>
      </c>
      <c r="AF48" s="28" t="str">
        <f ca="1">A47</f>
        <v>Suecia</v>
      </c>
      <c r="AG48" s="297">
        <f t="shared" si="141"/>
        <v>1</v>
      </c>
      <c r="AH48" s="183">
        <v>57</v>
      </c>
      <c r="AI48" s="169" t="str">
        <f t="shared" si="145"/>
        <v>3F</v>
      </c>
      <c r="AJ48" s="38">
        <v>3</v>
      </c>
      <c r="AK48" s="569" t="e" cm="1" vm="23">
        <f t="array" aca="1" ref="AK48" ca="1">Ver_flag_visit</f>
        <v>#VALUE!</v>
      </c>
      <c r="AL48" s="33" t="str">
        <f ca="1">IFERROR(INDEX($BD$6:$BD$53,MATCH(AI48,$BN$6:$BN$53,0)),"")</f>
        <v>Suecia</v>
      </c>
      <c r="AM48" s="34">
        <f t="shared" ca="1" si="144"/>
        <v>4</v>
      </c>
      <c r="AN48" s="35">
        <f t="shared" ca="1" si="144"/>
        <v>3</v>
      </c>
      <c r="AO48" s="35">
        <f t="shared" ca="1" si="144"/>
        <v>1</v>
      </c>
      <c r="AP48" s="35">
        <f t="shared" ca="1" si="144"/>
        <v>1</v>
      </c>
      <c r="AQ48" s="35">
        <f t="shared" ca="1" si="144"/>
        <v>1</v>
      </c>
      <c r="AR48" s="35">
        <f t="shared" ca="1" si="144"/>
        <v>4</v>
      </c>
      <c r="AS48" s="35">
        <f t="shared" ca="1" si="144"/>
        <v>4</v>
      </c>
      <c r="AT48" s="39">
        <f t="shared" ca="1" si="144"/>
        <v>0</v>
      </c>
      <c r="AU48" s="304">
        <f ca="1">INDEX($DL$6:$DL$53,MATCH(AI48,$DP$6:$DP$53,0))</f>
        <v>1</v>
      </c>
      <c r="AV48" s="170" t="str">
        <f ca="1">INDEX($BD$6:$BD$53,MATCH(AI48,$BM$6:$BM$53,0))</f>
        <v>Suecia</v>
      </c>
      <c r="AW48" s="198"/>
      <c r="AX48" s="159"/>
      <c r="AY48" s="189" t="str">
        <f ca="1">+A47</f>
        <v>Suecia</v>
      </c>
      <c r="AZ48" s="190"/>
      <c r="BA48" s="164"/>
      <c r="BC48" s="16" t="str">
        <f ca="1">+INDEX(T_Equipos[Grupo],MATCH(WORLDCUP!BD48,T_Equipos[NombreEquipo],0))</f>
        <v>K</v>
      </c>
      <c r="BD48" s="16" t="str">
        <f ca="1">+Equipos!B44</f>
        <v>Uzbekistán</v>
      </c>
      <c r="BE48" s="16">
        <f t="shared" ca="1" si="16"/>
        <v>0</v>
      </c>
      <c r="BF48" s="16">
        <f t="shared" ca="1" si="41"/>
        <v>3</v>
      </c>
      <c r="BG48" s="16">
        <f t="shared" ca="1" si="17"/>
        <v>0</v>
      </c>
      <c r="BH48" s="16">
        <f t="shared" ca="1" si="18"/>
        <v>0</v>
      </c>
      <c r="BI48" s="16">
        <f t="shared" ca="1" si="19"/>
        <v>3</v>
      </c>
      <c r="BJ48" s="16">
        <f t="shared" ca="1" si="20"/>
        <v>0</v>
      </c>
      <c r="BK48" s="16">
        <f t="shared" ca="1" si="21"/>
        <v>8</v>
      </c>
      <c r="BL48" s="16">
        <f t="shared" ca="1" si="42"/>
        <v>-8</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RD Congo</v>
      </c>
    </row>
    <row r="49" spans="1:121" ht="16"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16"/>
      <c r="X49" s="24">
        <f ca="1">Horarios!C49</f>
        <v>46199.041666666664</v>
      </c>
      <c r="Y49" s="25">
        <f ca="1">Horarios!C49</f>
        <v>46199.041666666664</v>
      </c>
      <c r="Z49" s="26" t="str">
        <f>$Z$8</f>
        <v>J3</v>
      </c>
      <c r="AA49" s="27" t="str">
        <f ca="1">A48</f>
        <v>Túnez</v>
      </c>
      <c r="AB49" s="48" t="e" cm="1" vm="24">
        <f t="array" aca="1" ref="AB49" ca="1">Ver_flag_local</f>
        <v>#VALUE!</v>
      </c>
      <c r="AC49" s="49">
        <v>0</v>
      </c>
      <c r="AD49" s="50">
        <v>2</v>
      </c>
      <c r="AE49" s="563" t="e" cm="1" vm="21">
        <f t="array" aca="1" ref="AE49" ca="1">Ver_flag_visit</f>
        <v>#VALUE!</v>
      </c>
      <c r="AF49" s="29" t="str">
        <f ca="1">A45</f>
        <v>Países Bajos</v>
      </c>
      <c r="AG49" s="297">
        <f t="shared" si="141"/>
        <v>1</v>
      </c>
      <c r="AH49" s="183">
        <v>58</v>
      </c>
      <c r="AI49" s="169" t="str">
        <f t="shared" si="145"/>
        <v>4F</v>
      </c>
      <c r="AJ49" s="40">
        <v>4</v>
      </c>
      <c r="AK49" s="571" t="e" cm="1" vm="24">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1</v>
      </c>
      <c r="AS49" s="43">
        <f t="shared" ca="1" si="144"/>
        <v>5</v>
      </c>
      <c r="AT49" s="44">
        <f t="shared" ca="1" si="144"/>
        <v>-4</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6</v>
      </c>
      <c r="BK49" s="16">
        <f t="shared" ca="1" si="21"/>
        <v>3</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2</v>
      </c>
      <c r="CB49" s="16">
        <f t="shared" ca="1" si="28"/>
        <v>2</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2</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2</v>
      </c>
      <c r="CP49" s="16">
        <f t="shared" ca="1" si="34"/>
        <v>2</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2</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Uzbekistán</v>
      </c>
    </row>
    <row r="50" spans="1:121" ht="16"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7</v>
      </c>
      <c r="BF50" s="16">
        <f t="shared" ca="1" si="41"/>
        <v>3</v>
      </c>
      <c r="BG50" s="16">
        <f t="shared" ca="1" si="17"/>
        <v>2</v>
      </c>
      <c r="BH50" s="16">
        <f t="shared" ca="1" si="18"/>
        <v>1</v>
      </c>
      <c r="BI50" s="16">
        <f t="shared" ca="1" si="19"/>
        <v>0</v>
      </c>
      <c r="BJ50" s="16">
        <f t="shared" ca="1" si="20"/>
        <v>6</v>
      </c>
      <c r="BK50" s="16">
        <f t="shared" ca="1" si="21"/>
        <v>3</v>
      </c>
      <c r="BL50" s="16">
        <f t="shared" ca="1" si="42"/>
        <v>3</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5</v>
      </c>
      <c r="BF51" s="16">
        <f t="shared" ca="1" si="41"/>
        <v>3</v>
      </c>
      <c r="BG51" s="16">
        <f t="shared" ca="1" si="17"/>
        <v>1</v>
      </c>
      <c r="BH51" s="16">
        <f t="shared" ca="1" si="18"/>
        <v>2</v>
      </c>
      <c r="BI51" s="16">
        <f t="shared" ca="1" si="19"/>
        <v>0</v>
      </c>
      <c r="BJ51" s="16">
        <f t="shared" ca="1" si="20"/>
        <v>5</v>
      </c>
      <c r="BK51" s="16">
        <f t="shared" ca="1" si="21"/>
        <v>4</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5</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 customHeight="1" thickBot="1">
      <c r="A52" s="16" t="s">
        <v>31</v>
      </c>
      <c r="B52" s="16" t="s">
        <v>6</v>
      </c>
      <c r="C52" s="16">
        <f>COUNTIF(Equipos!$C$2:$C$49,WORLDCUP!B52)</f>
        <v>4</v>
      </c>
      <c r="D52" s="16" t="str">
        <f t="shared" ref="D52:D57" si="146">IF(OR(AC52="",AD52=""),"Pendiente",IF(AC52&gt;AD52,"Local",IF(AC52&lt;AD52,"Visitante","Empate")))</f>
        <v>Visitante</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35" t="s">
        <v>6</v>
      </c>
      <c r="X52" s="20">
        <f ca="1">Horarios!C52</f>
        <v>46188.875</v>
      </c>
      <c r="Y52" s="21">
        <f ca="1">Horarios!C52</f>
        <v>46188.875</v>
      </c>
      <c r="Z52" s="22" t="str">
        <f>$Z$4</f>
        <v>J1</v>
      </c>
      <c r="AA52" s="23" t="str">
        <f ca="1">A53</f>
        <v>Bélgica</v>
      </c>
      <c r="AB52" s="45" t="e" cm="1" vm="25">
        <f t="array" aca="1" ref="AB52" ca="1">Ver_flag_local</f>
        <v>#VALUE!</v>
      </c>
      <c r="AC52" s="46">
        <v>1</v>
      </c>
      <c r="AD52" s="47">
        <v>2</v>
      </c>
      <c r="AE52" s="562" t="e" cm="1" vm="26">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2</v>
      </c>
      <c r="BF52" s="16">
        <f t="shared" ca="1" si="41"/>
        <v>3</v>
      </c>
      <c r="BG52" s="16">
        <f t="shared" ca="1" si="17"/>
        <v>0</v>
      </c>
      <c r="BH52" s="16">
        <f t="shared" ca="1" si="18"/>
        <v>2</v>
      </c>
      <c r="BI52" s="16">
        <f t="shared" ca="1" si="19"/>
        <v>1</v>
      </c>
      <c r="BJ52" s="16">
        <f t="shared" ca="1" si="20"/>
        <v>3</v>
      </c>
      <c r="BK52" s="16">
        <f t="shared" ca="1" si="21"/>
        <v>4</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2</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Ghana</v>
      </c>
    </row>
    <row r="53" spans="1:121" ht="16" customHeight="1">
      <c r="A53" s="16" t="str">
        <f ca="1">+Equipos!B26</f>
        <v>Bélgica</v>
      </c>
      <c r="B53" s="16"/>
      <c r="C53" s="16"/>
      <c r="D53" s="16" t="str">
        <f t="shared" si="146"/>
        <v>Local</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35"/>
      <c r="X53" s="20">
        <f ca="1">Horarios!C53</f>
        <v>46189.125</v>
      </c>
      <c r="Y53" s="21">
        <f ca="1">Horarios!C53</f>
        <v>46189.125</v>
      </c>
      <c r="Z53" s="22" t="str">
        <f>$Z$4</f>
        <v>J1</v>
      </c>
      <c r="AA53" s="23" t="str">
        <f ca="1">A55</f>
        <v>Irán</v>
      </c>
      <c r="AB53" s="45" t="e" cm="1" vm="27">
        <f t="array" aca="1" ref="AB53" ca="1">Ver_flag_local</f>
        <v>#VALUE!</v>
      </c>
      <c r="AC53" s="46">
        <v>1</v>
      </c>
      <c r="AD53" s="47">
        <v>0</v>
      </c>
      <c r="AE53" s="562" t="e" cm="1" vm="28">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1</v>
      </c>
      <c r="BF53" s="16">
        <f t="shared" ca="1" si="41"/>
        <v>3</v>
      </c>
      <c r="BG53" s="16">
        <f t="shared" ca="1" si="17"/>
        <v>0</v>
      </c>
      <c r="BH53" s="16">
        <f t="shared" ca="1" si="18"/>
        <v>1</v>
      </c>
      <c r="BI53" s="16">
        <f t="shared" ca="1" si="19"/>
        <v>2</v>
      </c>
      <c r="BJ53" s="16">
        <f t="shared" ca="1" si="20"/>
        <v>2</v>
      </c>
      <c r="BK53" s="16">
        <f t="shared" ca="1" si="21"/>
        <v>5</v>
      </c>
      <c r="BL53" s="16">
        <f t="shared" ca="1" si="42"/>
        <v>-3</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35"/>
      <c r="X54" s="20">
        <f ca="1">Horarios!C54</f>
        <v>46194.875</v>
      </c>
      <c r="Y54" s="21">
        <f ca="1">Horarios!C54</f>
        <v>46194.875</v>
      </c>
      <c r="Z54" s="22" t="str">
        <f>$Z$6</f>
        <v>J2</v>
      </c>
      <c r="AA54" s="23" t="str">
        <f ca="1">A53</f>
        <v>Bélgica</v>
      </c>
      <c r="AB54" s="45" t="e" cm="1" vm="25">
        <f t="array" aca="1" ref="AB54" ca="1">Ver_flag_local</f>
        <v>#VALUE!</v>
      </c>
      <c r="AC54" s="46">
        <v>2</v>
      </c>
      <c r="AD54" s="47">
        <v>0</v>
      </c>
      <c r="AE54" s="562" t="e" cm="1" vm="27">
        <f t="array" aca="1" ref="AE54" ca="1">Ver_flag_visit</f>
        <v>#VALUE!</v>
      </c>
      <c r="AF54" s="28" t="str">
        <f ca="1">A55</f>
        <v>Irán</v>
      </c>
      <c r="AG54" s="297">
        <f t="shared" si="159"/>
        <v>1</v>
      </c>
      <c r="AH54" s="183">
        <v>39</v>
      </c>
      <c r="AI54" s="169" t="str">
        <f>AJ54&amp;$B$52</f>
        <v>1G</v>
      </c>
      <c r="AJ54" s="36">
        <v>1</v>
      </c>
      <c r="AK54" s="568" t="e" cm="1" vm="26">
        <f t="array" aca="1" ref="AK54" ca="1">Ver_flag_visit</f>
        <v>#VALUE!</v>
      </c>
      <c r="AL54" s="30" t="str">
        <f ca="1">IFERROR(INDEX($BD$6:$BD$53,MATCH(AI54,$BN$6:$BN$53,0)),"")</f>
        <v>Egipto</v>
      </c>
      <c r="AM54" s="31">
        <f t="shared" ref="AM54:AT57" ca="1" si="162">INDEX($BE$6:$BN$53,MATCH($AL54,$BD$6:$BD$53,0),MATCH(AM$5,$BE$5:$BN$5,0))</f>
        <v>7</v>
      </c>
      <c r="AN54" s="32">
        <f t="shared" ca="1" si="162"/>
        <v>3</v>
      </c>
      <c r="AO54" s="32">
        <f t="shared" ca="1" si="162"/>
        <v>2</v>
      </c>
      <c r="AP54" s="32">
        <f t="shared" ca="1" si="162"/>
        <v>1</v>
      </c>
      <c r="AQ54" s="32">
        <f t="shared" ca="1" si="162"/>
        <v>0</v>
      </c>
      <c r="AR54" s="32">
        <f t="shared" ca="1" si="162"/>
        <v>4</v>
      </c>
      <c r="AS54" s="32">
        <f t="shared" ca="1" si="162"/>
        <v>2</v>
      </c>
      <c r="AT54" s="37">
        <f t="shared" ca="1" si="162"/>
        <v>2</v>
      </c>
      <c r="AU54" s="304">
        <f ca="1">INDEX($DL$6:$DL$53,MATCH(AI54,$DP$6:$DP$53,0))</f>
        <v>1</v>
      </c>
      <c r="AV54" s="170" t="str">
        <f ca="1">INDEX($BD$6:$BD$53,MATCH(AI54,$BM$6:$BM$53,0))</f>
        <v>Egipto</v>
      </c>
      <c r="AW54" s="198"/>
      <c r="AX54" s="159"/>
      <c r="AY54" s="189" t="str">
        <f ca="1">+A53</f>
        <v>Bélgica</v>
      </c>
      <c r="AZ54" s="190"/>
      <c r="BA54" s="164"/>
    </row>
    <row r="55" spans="1:121" ht="16" customHeight="1">
      <c r="A55" s="16" t="str">
        <f ca="1">+Equipos!B28</f>
        <v>Irán</v>
      </c>
      <c r="B55" s="16"/>
      <c r="C55" s="16"/>
      <c r="D55" s="16" t="str">
        <f t="shared" si="146"/>
        <v>Empate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35"/>
      <c r="X55" s="20">
        <f ca="1">Horarios!C55</f>
        <v>46195.125</v>
      </c>
      <c r="Y55" s="21">
        <f ca="1">Horarios!C55</f>
        <v>46195.125</v>
      </c>
      <c r="Z55" s="22" t="str">
        <f>$Z$6</f>
        <v>J2</v>
      </c>
      <c r="AA55" s="23" t="str">
        <f ca="1">A56</f>
        <v>Nueva Zelanda</v>
      </c>
      <c r="AB55" s="45" t="e" cm="1" vm="28">
        <f t="array" aca="1" ref="AB55" ca="1">Ver_flag_local</f>
        <v>#VALUE!</v>
      </c>
      <c r="AC55" s="46">
        <v>1</v>
      </c>
      <c r="AD55" s="47">
        <v>1</v>
      </c>
      <c r="AE55" s="562" t="e" cm="1" vm="26">
        <f t="array" aca="1" ref="AE55" ca="1">Ver_flag_visit</f>
        <v>#VALUE!</v>
      </c>
      <c r="AF55" s="28" t="str">
        <f ca="1">A54</f>
        <v>Egipto</v>
      </c>
      <c r="AG55" s="297">
        <f t="shared" si="159"/>
        <v>1</v>
      </c>
      <c r="AH55" s="183">
        <v>40</v>
      </c>
      <c r="AI55" s="169" t="str">
        <f t="shared" ref="AI55:AI57" si="163">AJ55&amp;$B$52</f>
        <v>2G</v>
      </c>
      <c r="AJ55" s="38">
        <v>2</v>
      </c>
      <c r="AK55" s="569" t="e" cm="1" vm="25">
        <f t="array" aca="1" ref="AK55" ca="1">Ver_flag_visit</f>
        <v>#VALUE!</v>
      </c>
      <c r="AL55" s="33" t="str">
        <f ca="1">IFERROR(INDEX($BD$6:$BD$53,MATCH(AI55,$BN$6:$BN$53,0)),"")</f>
        <v>Bélgica</v>
      </c>
      <c r="AM55" s="34">
        <f t="shared" ca="1" si="162"/>
        <v>6</v>
      </c>
      <c r="AN55" s="35">
        <f t="shared" ca="1" si="162"/>
        <v>3</v>
      </c>
      <c r="AO55" s="35">
        <f t="shared" ca="1" si="162"/>
        <v>2</v>
      </c>
      <c r="AP55" s="35">
        <f t="shared" ca="1" si="162"/>
        <v>0</v>
      </c>
      <c r="AQ55" s="35">
        <f t="shared" ca="1" si="162"/>
        <v>1</v>
      </c>
      <c r="AR55" s="35">
        <f t="shared" ca="1" si="162"/>
        <v>6</v>
      </c>
      <c r="AS55" s="35">
        <f t="shared" ca="1" si="162"/>
        <v>3</v>
      </c>
      <c r="AT55" s="39">
        <f t="shared" ca="1" si="162"/>
        <v>3</v>
      </c>
      <c r="AU55" s="304">
        <f ca="1">INDEX($DL$6:$DL$53,MATCH(AI55,$DP$6:$DP$53,0))</f>
        <v>1</v>
      </c>
      <c r="AV55" s="170" t="str">
        <f ca="1">INDEX($BD$6:$BD$53,MATCH(AI55,$BM$6:$BM$53,0))</f>
        <v>Bélgica</v>
      </c>
      <c r="AW55" s="198"/>
      <c r="AX55" s="159"/>
      <c r="AY55" s="191" t="str">
        <f ca="1">+A54</f>
        <v>Egipto</v>
      </c>
      <c r="AZ55" s="192"/>
      <c r="BA55" s="164"/>
    </row>
    <row r="56" spans="1:121" ht="16" customHeight="1">
      <c r="A56" s="16" t="str">
        <f ca="1">+Equipos!B29</f>
        <v>Nueva Zelanda</v>
      </c>
      <c r="B56" s="16"/>
      <c r="C56" s="16"/>
      <c r="D56" s="16" t="str">
        <f t="shared" si="146"/>
        <v>Local</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35"/>
      <c r="X56" s="20">
        <f ca="1">Horarios!C56</f>
        <v>46200.208333333336</v>
      </c>
      <c r="Y56" s="21">
        <f ca="1">Horarios!C56</f>
        <v>46200.208333333336</v>
      </c>
      <c r="Z56" s="22" t="str">
        <f>$Z$8</f>
        <v>J3</v>
      </c>
      <c r="AA56" s="23" t="str">
        <f ca="1">A54</f>
        <v>Egipto</v>
      </c>
      <c r="AB56" s="45" t="e" cm="1" vm="26">
        <f t="array" aca="1" ref="AB56" ca="1">Ver_flag_local</f>
        <v>#VALUE!</v>
      </c>
      <c r="AC56" s="46">
        <v>1</v>
      </c>
      <c r="AD56" s="47">
        <v>0</v>
      </c>
      <c r="AE56" s="562" t="e" cm="1" vm="27">
        <f t="array" aca="1" ref="AE56" ca="1">Ver_flag_visit</f>
        <v>#VALUE!</v>
      </c>
      <c r="AF56" s="28" t="str">
        <f ca="1">A55</f>
        <v>Irán</v>
      </c>
      <c r="AG56" s="297">
        <f t="shared" si="159"/>
        <v>1</v>
      </c>
      <c r="AH56" s="183">
        <v>63</v>
      </c>
      <c r="AI56" s="169" t="str">
        <f t="shared" si="163"/>
        <v>3G</v>
      </c>
      <c r="AJ56" s="38">
        <v>3</v>
      </c>
      <c r="AK56" s="569" t="e" cm="1" vm="27">
        <f t="array" aca="1" ref="AK56" ca="1">Ver_flag_visit</f>
        <v>#VALUE!</v>
      </c>
      <c r="AL56" s="33" t="str">
        <f ca="1">IFERROR(INDEX($BD$6:$BD$53,MATCH(AI56,$BN$6:$BN$53,0)),"")</f>
        <v>Irán</v>
      </c>
      <c r="AM56" s="34">
        <f t="shared" ca="1" si="162"/>
        <v>3</v>
      </c>
      <c r="AN56" s="35">
        <f t="shared" ca="1" si="162"/>
        <v>3</v>
      </c>
      <c r="AO56" s="35">
        <f t="shared" ca="1" si="162"/>
        <v>1</v>
      </c>
      <c r="AP56" s="35">
        <f t="shared" ca="1" si="162"/>
        <v>0</v>
      </c>
      <c r="AQ56" s="35">
        <f t="shared" ca="1" si="162"/>
        <v>2</v>
      </c>
      <c r="AR56" s="35">
        <f t="shared" ca="1" si="162"/>
        <v>1</v>
      </c>
      <c r="AS56" s="35">
        <f t="shared" ca="1" si="162"/>
        <v>3</v>
      </c>
      <c r="AT56" s="39">
        <f t="shared" ca="1" si="162"/>
        <v>-2</v>
      </c>
      <c r="AU56" s="304">
        <f ca="1">INDEX($DL$6:$DL$53,MATCH(AI56,$DP$6:$DP$53,0))</f>
        <v>1</v>
      </c>
      <c r="AV56" s="170" t="str">
        <f ca="1">INDEX($BD$6:$BD$53,MATCH(AI56,$BM$6:$BM$53,0))</f>
        <v>Irán</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36"/>
      <c r="X57" s="24">
        <f ca="1">Horarios!C57</f>
        <v>46200.208333333336</v>
      </c>
      <c r="Y57" s="25">
        <f ca="1">Horarios!C57</f>
        <v>46200.208333333336</v>
      </c>
      <c r="Z57" s="26" t="str">
        <f>$Z$8</f>
        <v>J3</v>
      </c>
      <c r="AA57" s="27" t="str">
        <f ca="1">A56</f>
        <v>Nueva Zelanda</v>
      </c>
      <c r="AB57" s="48" t="e" cm="1" vm="28">
        <f t="array" aca="1" ref="AB57" ca="1">Ver_flag_local</f>
        <v>#VALUE!</v>
      </c>
      <c r="AC57" s="49">
        <v>1</v>
      </c>
      <c r="AD57" s="50">
        <v>3</v>
      </c>
      <c r="AE57" s="563" t="e" cm="1" vm="25">
        <f t="array" aca="1" ref="AE57" ca="1">Ver_flag_visit</f>
        <v>#VALUE!</v>
      </c>
      <c r="AF57" s="29" t="str">
        <f ca="1">A53</f>
        <v>Bélgica</v>
      </c>
      <c r="AG57" s="297">
        <f t="shared" si="159"/>
        <v>1</v>
      </c>
      <c r="AH57" s="183">
        <v>64</v>
      </c>
      <c r="AI57" s="169" t="str">
        <f t="shared" si="163"/>
        <v>4G</v>
      </c>
      <c r="AJ57" s="40">
        <v>4</v>
      </c>
      <c r="AK57" s="571" t="e" cm="1" vm="28">
        <f t="array" aca="1" ref="AK57" ca="1">Ver_flag_visit</f>
        <v>#VALUE!</v>
      </c>
      <c r="AL57" s="41" t="str">
        <f ca="1">IFERROR(INDEX($BD$6:$BD$53,MATCH(AI57,$BN$6:$BN$53,0)),"")</f>
        <v>Nueva Zelanda</v>
      </c>
      <c r="AM57" s="42">
        <f t="shared" ca="1" si="162"/>
        <v>1</v>
      </c>
      <c r="AN57" s="43">
        <f t="shared" ca="1" si="162"/>
        <v>3</v>
      </c>
      <c r="AO57" s="43">
        <f t="shared" ca="1" si="162"/>
        <v>0</v>
      </c>
      <c r="AP57" s="43">
        <f t="shared" ca="1" si="162"/>
        <v>1</v>
      </c>
      <c r="AQ57" s="43">
        <f t="shared" ca="1" si="162"/>
        <v>2</v>
      </c>
      <c r="AR57" s="43">
        <f t="shared" ca="1" si="162"/>
        <v>2</v>
      </c>
      <c r="AS57" s="43">
        <f t="shared" ca="1" si="162"/>
        <v>5</v>
      </c>
      <c r="AT57" s="44">
        <f t="shared" ca="1" si="162"/>
        <v>-3</v>
      </c>
      <c r="AU57" s="304">
        <f ca="1">INDEX($DL$6:$DL$53,MATCH(AI57,$DP$6:$DP$53,0))</f>
        <v>1</v>
      </c>
      <c r="AV57" s="170" t="str">
        <f ca="1">INDEX($BD$6:$BD$53,MATCH(AI57,$BM$6:$BM$53,0))</f>
        <v>Nueva Zelanda</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Sudáfrica</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0</v>
      </c>
      <c r="BH58" s="16">
        <f t="shared" ref="BH58:BH69" ca="1" si="167">CHOOSE(IF($BB$57=2, 2, 1),
  INDEX($BH$6:$BH$53,MATCH($BB58,$BN$6:$BN$53,0)),
  INDEX($BH$6:$BH$53,MATCH($BB58,$BN$6:$BN$53,0))-(COUNTIFS(FGLocal,$BD58,FGVisitante,INDEX($BD$6:$BD$53,MATCH(BO58,$BN$6:$BN$53,0)),Ganador,"Empate")+COUNTIFS(FGVisitante,$BD58,FGLocal,INDEX($BD$6:$BD$53,MATCH(BO58,$BN$6:$BN$53,0)),Ganador,"Empate"))
)</f>
        <v>2</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-1</v>
      </c>
      <c r="BM58" s="16">
        <f ca="1">CB58</f>
        <v>11</v>
      </c>
      <c r="BN58" s="16">
        <f ca="1">CF58</f>
        <v>11</v>
      </c>
      <c r="BO58" s="16" t="str">
        <f t="shared" ref="BO58:BO69" si="171">"4"&amp;BC58</f>
        <v>4A</v>
      </c>
      <c r="BP58" s="16"/>
      <c r="BQ58" s="16"/>
      <c r="BR58" s="16">
        <f t="shared" ref="BR58:BR69" ca="1" si="172">+BE58</f>
        <v>2</v>
      </c>
      <c r="BS58" s="16">
        <f ca="1">COUNTIFS(BR$58:BR$69,"&gt;"&amp;BR58)+1</f>
        <v>10</v>
      </c>
      <c r="BT58" s="16" t="str">
        <f ca="1">IF(COUNTIF(BS$58:BS$69,BS58)=1,"-","Pos. "&amp;BS58&amp;" ("&amp;COUNTIF(BS$58:BS$69,BS58)&amp;")")</f>
        <v>Pos. 10 (3)</v>
      </c>
      <c r="BU58" s="16">
        <f t="shared" ref="BU58:BU69" ca="1" si="173">IF(BT58="-","-",BL58)</f>
        <v>-1</v>
      </c>
      <c r="BV58" s="16">
        <f t="shared" ref="BV58:BV69" ca="1" si="174">BS58+COUNTIFS(BT$58:BT$69,BT58,BU$58:BU$69,"&gt;"&amp;BU58)</f>
        <v>10</v>
      </c>
      <c r="BW58" s="16" t="str">
        <f t="shared" ref="BW58:BW69" ca="1" si="175">IF(COUNTIF(BV$58:BV$69,BV58)=1,"-","Pos. "&amp;BV58&amp;" ("&amp;COUNTIF(BV$58:BV$69,BV58)&amp;")")</f>
        <v>Pos. 10 (3)</v>
      </c>
      <c r="BX58" s="16">
        <f t="shared" ref="BX58:BX69" ca="1" si="176">IF(BW58="-","-",BJ58)</f>
        <v>4</v>
      </c>
      <c r="BY58" s="16">
        <f t="shared" ref="BY58:BY69" ca="1" si="177">BV58+COUNTIFS(BW$58:BW$69,BW58,BX$58:BX$69,"&gt;"&amp;BX58)</f>
        <v>10</v>
      </c>
      <c r="BZ58" s="16" t="str">
        <f t="shared" ref="BZ58:BZ69" ca="1" si="178">IF(COUNTIF(BY$58:BY$69,BY58)=1,"-","Pos. "&amp;BY58&amp;" ("&amp;COUNTIF(BY$58:BY$69,BY58)&amp;")")</f>
        <v>Pos. 10 (2)</v>
      </c>
      <c r="CA58" s="16">
        <f t="shared" ref="CA58:CA69" ca="1" si="179">IF(BZ58="-","-",COUNTIF($BD$58:$BD$69,"&gt;"&amp;BD58))</f>
        <v>1</v>
      </c>
      <c r="CB58" s="16">
        <f ca="1">BY58+COUNTIFS(BZ$58:BZ$69,BZ58,CA$58:CA$69,"&gt;"&amp;CA58)</f>
        <v>11</v>
      </c>
      <c r="CC58" s="16"/>
      <c r="CD58" s="16">
        <f t="shared" ref="CD58:CD69" ca="1" si="180">IF(OR(INDEX($AW$102:$AW$113,MATCH($BD58,$AV$102:$AV$113,0))="",BZ58="-"),CB58,INDEX($AW$102:$AW$113,MATCH($BD58,$AV$102:$AV$113,0))+CB58/1000)</f>
        <v>11.010999999999999</v>
      </c>
      <c r="CE58" s="16">
        <f ca="1">IF(BZ58="-","-",COUNTIF(CD$58:CD$69,"&lt;"&amp;CD58))</f>
        <v>10</v>
      </c>
      <c r="CF58" s="16">
        <f ca="1">BY58+COUNTIFS(BZ$58:BZ$69,BZ58,CE$58:CE$69,"&lt;"&amp;CE58)</f>
        <v>11</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Senegal</v>
      </c>
    </row>
    <row r="59" spans="1:121" ht="16"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Canadá</v>
      </c>
      <c r="BE59" s="16">
        <f t="shared" ref="BE59:BE69" ca="1" si="185">CHOOSE($BB$57,
  (BG59*3 + BH59)+IF($AZ$3="No",0,INDEX($AZ$6:$AZ$97,MATCH(BD59,$AY$6:$AY$97,0))),
  (BG59*3 + BH59)+IF($AZ$3="No",0,INDEX($AZ$6:$AZ$97,MATCH(BD59,$AY$6:$AY$97,0))),
  IFERROR((BG59*3 + BH59+IF($AZ$3="No",0,INDEX($AZ$6:$AZ$97,MATCH(BD59,$AY$6:$AY$97,0)))) / BF59, 0)
)</f>
        <v>4</v>
      </c>
      <c r="BF59" s="16">
        <f t="shared" ref="BF59:BF69" ca="1" si="186">+BG59+BH59+BI59</f>
        <v>3</v>
      </c>
      <c r="BG59" s="16">
        <f t="shared" ca="1" si="166"/>
        <v>1</v>
      </c>
      <c r="BH59" s="16">
        <f t="shared" ca="1" si="167"/>
        <v>1</v>
      </c>
      <c r="BI59" s="16">
        <f t="shared" ca="1" si="168"/>
        <v>1</v>
      </c>
      <c r="BJ59" s="16">
        <f t="shared" ca="1" si="169"/>
        <v>4</v>
      </c>
      <c r="BK59" s="16">
        <f t="shared" ca="1" si="170"/>
        <v>4</v>
      </c>
      <c r="BL59" s="16">
        <f t="shared" ref="BL59:BL69" ca="1" si="187">+BJ59-BK59</f>
        <v>0</v>
      </c>
      <c r="BM59" s="16">
        <f t="shared" ref="BM59:BM69" ca="1" si="188">CB59</f>
        <v>2</v>
      </c>
      <c r="BN59" s="16">
        <f t="shared" ref="BN59:BN69" ca="1" si="189">CF59</f>
        <v>4</v>
      </c>
      <c r="BO59" s="16" t="str">
        <f t="shared" si="171"/>
        <v>4B</v>
      </c>
      <c r="BP59" s="16"/>
      <c r="BQ59" s="16"/>
      <c r="BR59" s="16">
        <f t="shared" ca="1" si="172"/>
        <v>4</v>
      </c>
      <c r="BS59" s="16">
        <f t="shared" ref="BS59:BS69" ca="1" si="190">COUNTIFS(BR$58:BR$69,"&gt;"&amp;BR59)+1</f>
        <v>1</v>
      </c>
      <c r="BT59" s="16" t="str">
        <f t="shared" ref="BT59:BT69" ca="1" si="191">IF(COUNTIF(BS$58:BS$69,BS59)=1,"-","Pos. "&amp;BS59&amp;" ("&amp;COUNTIF(BS$58:BS$69,BS59)&amp;")")</f>
        <v>Pos. 1 (5)</v>
      </c>
      <c r="BU59" s="16">
        <f t="shared" ca="1" si="173"/>
        <v>0</v>
      </c>
      <c r="BV59" s="16">
        <f t="shared" ca="1" si="174"/>
        <v>1</v>
      </c>
      <c r="BW59" s="16" t="str">
        <f t="shared" ca="1" si="175"/>
        <v>Pos. 1 (4)</v>
      </c>
      <c r="BX59" s="16">
        <f t="shared" ca="1" si="176"/>
        <v>4</v>
      </c>
      <c r="BY59" s="16">
        <f t="shared" ca="1" si="177"/>
        <v>2</v>
      </c>
      <c r="BZ59" s="16" t="str">
        <f t="shared" ca="1" si="178"/>
        <v>Pos. 2 (3)</v>
      </c>
      <c r="CA59" s="16">
        <f t="shared" ca="1" si="179"/>
        <v>9</v>
      </c>
      <c r="CB59" s="16">
        <f t="shared" ref="CB59:CB68" ca="1" si="192">BY59+COUNTIFS(BZ$58:BZ$69,BZ59,CA$58:CA$69,"&gt;"&amp;CA59)</f>
        <v>2</v>
      </c>
      <c r="CC59" s="16"/>
      <c r="CD59" s="16">
        <f t="shared" ca="1" si="180"/>
        <v>4.0019999999999998</v>
      </c>
      <c r="CE59" s="16">
        <f t="shared" ref="CE59:CE69" ca="1" si="193">IF(BZ59="-","-",COUNTIF(CD$58:CD$69,"&lt;"&amp;CD59))</f>
        <v>3</v>
      </c>
      <c r="CF59" s="16">
        <f t="shared" ref="CF59:CF69" ca="1" si="194">BY59+COUNTIFS(BZ$58:BZ$69,BZ59,CE$58:CE$69,"&lt;"&amp;CE59)</f>
        <v>4</v>
      </c>
      <c r="DJ59" s="16">
        <f t="shared" ca="1" si="181"/>
        <v>2</v>
      </c>
      <c r="DK59" s="16"/>
      <c r="DL59" s="16">
        <f t="shared" ca="1" si="182"/>
        <v>3</v>
      </c>
      <c r="DM59" s="16" t="str">
        <f t="shared" ca="1" si="183"/>
        <v>2.3</v>
      </c>
      <c r="DN59" s="16" t="e" cm="1" vm="29">
        <f t="array" aca="1" ref="DN59" ca="1">OFFSET(Horarios!$P$3,DJ59-1,0,DL59,1)</f>
        <v>#VALUE!</v>
      </c>
      <c r="DO59" s="16"/>
      <c r="DP59" s="16">
        <v>2</v>
      </c>
      <c r="DQ59" s="16" t="str">
        <f t="shared" ref="DQ59:DQ69" ca="1" si="195">INDEX($BD$58:$BD$69,MATCH(DP59,$BM$58:$BM$69,0))</f>
        <v>Canadá</v>
      </c>
    </row>
    <row r="60" spans="1:121" ht="16"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v>
      </c>
      <c r="G60" s="16"/>
      <c r="H60" s="16" t="str">
        <f t="shared" ref="H60:H65" ca="1" si="199">IF(D60="Pendiente","-",INDEX($BZ$6:$BZ$53,MATCH($AA60,$BD$6:$BD$53,0)))</f>
        <v>-</v>
      </c>
      <c r="I60" s="16" t="str">
        <f t="shared" ref="I60:I65" ca="1" si="200">IF(D60="Pendiente","-",INDEX($BZ$6:$BZ$53,MATCH($AF60,$BD$6:$BD$53,0)))</f>
        <v>-</v>
      </c>
      <c r="J60" s="16"/>
      <c r="K60" s="16" t="str">
        <f t="shared" ref="K60:K65" ca="1" si="201">IF(D60="Pendiente","-",INDEX($CE$6:$CE$53,MATCH($AA60,$BD$6:$BD$53,0)))</f>
        <v>-</v>
      </c>
      <c r="L60" s="16" t="str">
        <f t="shared" ref="L60:L65" ca="1" si="202">IF(D60="Pendiente","-",INDEX($CE$6:$CE$53,MATCH($AF60,$BD$6:$BD$53,0)))</f>
        <v>-</v>
      </c>
      <c r="M60" s="16"/>
      <c r="N60" s="16" t="str">
        <f t="shared" ref="N60:N65" ca="1" si="203">IF(D60="Pendiente","-",INDEX($CH$6:$CH$53,MATCH($AA60,$BD$6:$BD$53,0)))</f>
        <v>-</v>
      </c>
      <c r="O60" s="16" t="str">
        <f t="shared" ref="O60:O65" ca="1" si="204">IF(D60="Pendiente","-",INDEX($CH$6:$CH$53,MATCH($AF60,$BD$6:$BD$53,0)))</f>
        <v>-</v>
      </c>
      <c r="P60" s="16"/>
      <c r="Q60" s="16" t="str">
        <f t="shared" ref="Q60:Q65" ca="1" si="205">IF(D60="Pendiente","-",INDEX($CN$6:$CN$53,MATCH($AA60,$BD$6:$BD$53,0)))</f>
        <v>-</v>
      </c>
      <c r="R60" s="16" t="str">
        <f t="shared" ref="R60:R65" ca="1" si="206">IF(D60="Pendiente","-",INDEX($CN$6:$CN$53,MATCH($AF60,$BD$6:$BD$53,0)))</f>
        <v>-</v>
      </c>
      <c r="S60" s="16"/>
      <c r="T60" s="16" t="str">
        <f t="shared" ref="T60:T65" ca="1" si="207">IF(D60="Pendiente","-",INDEX($CS$6:$CS$53,MATCH($AA60,$BD$6:$BD$53,0)))</f>
        <v>-</v>
      </c>
      <c r="U60" s="16" t="str">
        <f t="shared" ref="U60:U65" ca="1" si="208">IF(D60="Pendiente","-",INDEX($CS$6:$CS$53,MATCH($AF60,$BD$6:$BD$53,0)))</f>
        <v>-</v>
      </c>
      <c r="V60" s="17"/>
      <c r="W60" s="617" t="s">
        <v>446</v>
      </c>
      <c r="X60" s="20">
        <f ca="1">Horarios!C60</f>
        <v>46188.75</v>
      </c>
      <c r="Y60" s="21">
        <f ca="1">Horarios!C60</f>
        <v>46188.75</v>
      </c>
      <c r="Z60" s="22" t="str">
        <f>$Z$4</f>
        <v>J1</v>
      </c>
      <c r="AA60" s="23" t="str">
        <f ca="1">A61</f>
        <v>España</v>
      </c>
      <c r="AB60" s="45" t="e" cm="1" vm="30">
        <f t="array" aca="1" ref="AB60" ca="1">Ver_flag_local</f>
        <v>#VALUE!</v>
      </c>
      <c r="AC60" s="46">
        <v>3</v>
      </c>
      <c r="AD60" s="47">
        <v>0</v>
      </c>
      <c r="AE60" s="562" t="e" cm="1" vm="31">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3</v>
      </c>
      <c r="BK60" s="16">
        <f t="shared" ca="1" si="170"/>
        <v>4</v>
      </c>
      <c r="BL60" s="16">
        <f t="shared" ca="1" si="187"/>
        <v>-1</v>
      </c>
      <c r="BM60" s="16">
        <f t="shared" ca="1" si="188"/>
        <v>7</v>
      </c>
      <c r="BN60" s="16">
        <f t="shared" ca="1" si="189"/>
        <v>6</v>
      </c>
      <c r="BO60" s="16" t="str">
        <f t="shared" si="171"/>
        <v>4C</v>
      </c>
      <c r="BP60" s="16"/>
      <c r="BQ60" s="16"/>
      <c r="BR60" s="16">
        <f t="shared" ca="1" si="172"/>
        <v>3</v>
      </c>
      <c r="BS60" s="16">
        <f t="shared" ca="1" si="190"/>
        <v>6</v>
      </c>
      <c r="BT60" s="16" t="str">
        <f t="shared" ca="1" si="191"/>
        <v>Pos. 6 (4)</v>
      </c>
      <c r="BU60" s="16">
        <f t="shared" ca="1" si="173"/>
        <v>-1</v>
      </c>
      <c r="BV60" s="16">
        <f t="shared" ca="1" si="174"/>
        <v>6</v>
      </c>
      <c r="BW60" s="16" t="str">
        <f t="shared" ca="1" si="175"/>
        <v>Pos. 6 (2)</v>
      </c>
      <c r="BX60" s="16">
        <f t="shared" ca="1" si="176"/>
        <v>3</v>
      </c>
      <c r="BY60" s="16">
        <f t="shared" ca="1" si="177"/>
        <v>6</v>
      </c>
      <c r="BZ60" s="16" t="str">
        <f t="shared" ca="1" si="178"/>
        <v>Pos. 6 (2)</v>
      </c>
      <c r="CA60" s="16">
        <f t="shared" ca="1" si="179"/>
        <v>7</v>
      </c>
      <c r="CB60" s="16">
        <f t="shared" ca="1" si="192"/>
        <v>7</v>
      </c>
      <c r="CC60" s="16"/>
      <c r="CD60" s="16">
        <f t="shared" ca="1" si="180"/>
        <v>6.0069999999999997</v>
      </c>
      <c r="CE60" s="16">
        <f t="shared" ca="1" si="193"/>
        <v>5</v>
      </c>
      <c r="CF60" s="16">
        <f t="shared" ca="1" si="194"/>
        <v>6</v>
      </c>
      <c r="DJ60" s="16">
        <f t="shared" ca="1" si="181"/>
        <v>2</v>
      </c>
      <c r="DK60" s="16"/>
      <c r="DL60" s="16">
        <f t="shared" ca="1" si="182"/>
        <v>3</v>
      </c>
      <c r="DM60" s="16" t="str">
        <f t="shared" ca="1" si="183"/>
        <v>2.3</v>
      </c>
      <c r="DN60" s="16" t="e" cm="1" vm="29">
        <f t="array" aca="1" ref="DN60" ca="1">OFFSET(Horarios!$P$3,DJ60-1,0,DL60,1)</f>
        <v>#VALUE!</v>
      </c>
      <c r="DO60" s="16"/>
      <c r="DP60" s="16">
        <v>3</v>
      </c>
      <c r="DQ60" s="16" t="str">
        <f t="shared" ca="1" si="195"/>
        <v>Costa de Marfil</v>
      </c>
    </row>
    <row r="61" spans="1:121" ht="16" customHeight="1">
      <c r="A61" s="16" t="str">
        <f ca="1">+Equipos!B30</f>
        <v>España</v>
      </c>
      <c r="B61" s="16"/>
      <c r="C61" s="16"/>
      <c r="D61" s="16" t="str">
        <f t="shared" si="196"/>
        <v>Visitante</v>
      </c>
      <c r="E61" s="16" t="str">
        <f t="shared" ca="1" si="197"/>
        <v>-</v>
      </c>
      <c r="F61" s="16" t="str">
        <f t="shared" ca="1" si="198"/>
        <v>-</v>
      </c>
      <c r="G61" s="16"/>
      <c r="H61" s="16" t="str">
        <f t="shared" ca="1" si="199"/>
        <v>-</v>
      </c>
      <c r="I61" s="16" t="str">
        <f t="shared" ca="1" si="200"/>
        <v>-</v>
      </c>
      <c r="J61" s="16"/>
      <c r="K61" s="16" t="str">
        <f t="shared" ca="1" si="201"/>
        <v>-</v>
      </c>
      <c r="L61" s="16" t="str">
        <f t="shared" ca="1" si="202"/>
        <v>-</v>
      </c>
      <c r="M61" s="16"/>
      <c r="N61" s="16" t="str">
        <f t="shared" ca="1" si="203"/>
        <v>-</v>
      </c>
      <c r="O61" s="16" t="str">
        <f t="shared" ca="1" si="204"/>
        <v>-</v>
      </c>
      <c r="P61" s="16"/>
      <c r="Q61" s="16" t="str">
        <f t="shared" ca="1" si="205"/>
        <v>-</v>
      </c>
      <c r="R61" s="16" t="str">
        <f t="shared" ca="1" si="206"/>
        <v>-</v>
      </c>
      <c r="S61" s="16"/>
      <c r="T61" s="16" t="str">
        <f t="shared" ca="1" si="207"/>
        <v>-</v>
      </c>
      <c r="U61" s="16" t="str">
        <f t="shared" ca="1" si="208"/>
        <v>-</v>
      </c>
      <c r="V61" s="17"/>
      <c r="W61" s="617"/>
      <c r="X61" s="20">
        <f ca="1">Horarios!C61</f>
        <v>46189</v>
      </c>
      <c r="Y61" s="21">
        <f ca="1">Horarios!C61</f>
        <v>46189</v>
      </c>
      <c r="Z61" s="22" t="str">
        <f>$Z$4</f>
        <v>J1</v>
      </c>
      <c r="AA61" s="23" t="str">
        <f ca="1">A63</f>
        <v>Arabia Saudita</v>
      </c>
      <c r="AB61" s="45" t="e" cm="1" vm="32">
        <f t="array" aca="1" ref="AB61" ca="1">Ver_flag_local</f>
        <v>#VALUE!</v>
      </c>
      <c r="AC61" s="46">
        <v>0</v>
      </c>
      <c r="AD61" s="47">
        <v>1</v>
      </c>
      <c r="AE61" s="562" t="e" cm="1" vm="33">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Paraguay</v>
      </c>
      <c r="BE61" s="16">
        <f t="shared" ca="1" si="185"/>
        <v>2</v>
      </c>
      <c r="BF61" s="16">
        <f t="shared" ca="1" si="186"/>
        <v>3</v>
      </c>
      <c r="BG61" s="16">
        <f t="shared" ca="1" si="166"/>
        <v>0</v>
      </c>
      <c r="BH61" s="16">
        <f t="shared" ca="1" si="167"/>
        <v>2</v>
      </c>
      <c r="BI61" s="16">
        <f t="shared" ca="1" si="168"/>
        <v>1</v>
      </c>
      <c r="BJ61" s="16">
        <f t="shared" ca="1" si="169"/>
        <v>4</v>
      </c>
      <c r="BK61" s="16">
        <f t="shared" ca="1" si="170"/>
        <v>5</v>
      </c>
      <c r="BL61" s="16">
        <f t="shared" ca="1" si="187"/>
        <v>-1</v>
      </c>
      <c r="BM61" s="16">
        <f t="shared" ca="1" si="188"/>
        <v>10</v>
      </c>
      <c r="BN61" s="16">
        <f t="shared" ca="1" si="189"/>
        <v>10</v>
      </c>
      <c r="BO61" s="16" t="str">
        <f t="shared" si="171"/>
        <v>4D</v>
      </c>
      <c r="BP61" s="16"/>
      <c r="BQ61" s="16"/>
      <c r="BR61" s="16">
        <f t="shared" ca="1" si="172"/>
        <v>2</v>
      </c>
      <c r="BS61" s="16">
        <f t="shared" ca="1" si="190"/>
        <v>10</v>
      </c>
      <c r="BT61" s="16" t="str">
        <f t="shared" ca="1" si="191"/>
        <v>Pos. 10 (3)</v>
      </c>
      <c r="BU61" s="16">
        <f t="shared" ca="1" si="173"/>
        <v>-1</v>
      </c>
      <c r="BV61" s="16">
        <f t="shared" ca="1" si="174"/>
        <v>10</v>
      </c>
      <c r="BW61" s="16" t="str">
        <f t="shared" ca="1" si="175"/>
        <v>Pos. 10 (3)</v>
      </c>
      <c r="BX61" s="16">
        <f t="shared" ca="1" si="176"/>
        <v>4</v>
      </c>
      <c r="BY61" s="16">
        <f t="shared" ca="1" si="177"/>
        <v>10</v>
      </c>
      <c r="BZ61" s="16" t="str">
        <f t="shared" ca="1" si="178"/>
        <v>Pos. 10 (2)</v>
      </c>
      <c r="CA61" s="16">
        <f t="shared" ca="1" si="179"/>
        <v>4</v>
      </c>
      <c r="CB61" s="16">
        <f t="shared" ca="1" si="192"/>
        <v>10</v>
      </c>
      <c r="CC61" s="16"/>
      <c r="CD61" s="16">
        <f t="shared" ca="1" si="180"/>
        <v>10.01</v>
      </c>
      <c r="CE61" s="16">
        <f t="shared" ca="1" si="193"/>
        <v>9</v>
      </c>
      <c r="CF61" s="16">
        <f t="shared" ca="1" si="194"/>
        <v>10</v>
      </c>
      <c r="DJ61" s="16">
        <f t="shared" ca="1" si="181"/>
        <v>2</v>
      </c>
      <c r="DK61" s="16"/>
      <c r="DL61" s="16">
        <f t="shared" ca="1" si="182"/>
        <v>3</v>
      </c>
      <c r="DM61" s="16" t="str">
        <f t="shared" ca="1" si="183"/>
        <v>2.3</v>
      </c>
      <c r="DN61" s="16" t="e" cm="1" vm="29">
        <f t="array" aca="1" ref="DN61" ca="1">OFFSET(Horarios!$P$3,DJ61-1,0,DL61,1)</f>
        <v>#VALUE!</v>
      </c>
      <c r="DO61" s="16"/>
      <c r="DP61" s="16">
        <v>4</v>
      </c>
      <c r="DQ61" s="16" t="str">
        <f t="shared" ca="1" si="195"/>
        <v>Suecia</v>
      </c>
    </row>
    <row r="62" spans="1:121" ht="16" customHeight="1">
      <c r="A62" s="16" t="str">
        <f ca="1">+Equipos!B31</f>
        <v>Cabo Verde</v>
      </c>
      <c r="B62" s="16"/>
      <c r="C62" s="16"/>
      <c r="D62" s="16" t="str">
        <f t="shared" si="196"/>
        <v>Local</v>
      </c>
      <c r="E62" s="16" t="str">
        <f t="shared" ca="1" si="197"/>
        <v>-</v>
      </c>
      <c r="F62" s="16" t="str">
        <f t="shared" ca="1" si="198"/>
        <v>-</v>
      </c>
      <c r="G62" s="16"/>
      <c r="H62" s="16" t="str">
        <f t="shared" ca="1" si="199"/>
        <v>-</v>
      </c>
      <c r="I62" s="16" t="str">
        <f t="shared" ca="1" si="200"/>
        <v>-</v>
      </c>
      <c r="J62" s="16"/>
      <c r="K62" s="16" t="str">
        <f t="shared" ca="1" si="201"/>
        <v>-</v>
      </c>
      <c r="L62" s="16" t="str">
        <f t="shared" ca="1" si="202"/>
        <v>-</v>
      </c>
      <c r="M62" s="16"/>
      <c r="N62" s="16" t="str">
        <f t="shared" ca="1" si="203"/>
        <v>-</v>
      </c>
      <c r="O62" s="16" t="str">
        <f t="shared" ca="1" si="204"/>
        <v>-</v>
      </c>
      <c r="P62" s="16"/>
      <c r="Q62" s="16" t="str">
        <f t="shared" ca="1" si="205"/>
        <v>-</v>
      </c>
      <c r="R62" s="16" t="str">
        <f t="shared" ca="1" si="206"/>
        <v>-</v>
      </c>
      <c r="S62" s="16"/>
      <c r="T62" s="16" t="str">
        <f t="shared" ca="1" si="207"/>
        <v>-</v>
      </c>
      <c r="U62" s="16" t="str">
        <f t="shared" ca="1" si="208"/>
        <v>-</v>
      </c>
      <c r="V62" s="17"/>
      <c r="W62" s="617"/>
      <c r="X62" s="20">
        <f ca="1">Horarios!C62</f>
        <v>46194.75</v>
      </c>
      <c r="Y62" s="21">
        <f ca="1">Horarios!C62</f>
        <v>46194.75</v>
      </c>
      <c r="Z62" s="22" t="str">
        <f>$Z$6</f>
        <v>J2</v>
      </c>
      <c r="AA62" s="23" t="str">
        <f ca="1">A61</f>
        <v>España</v>
      </c>
      <c r="AB62" s="45" t="e" cm="1" vm="30">
        <f t="array" aca="1" ref="AB62" ca="1">Ver_flag_local</f>
        <v>#VALUE!</v>
      </c>
      <c r="AC62" s="46">
        <v>2</v>
      </c>
      <c r="AD62" s="47">
        <v>1</v>
      </c>
      <c r="AE62" s="562" t="e" cm="1" vm="32">
        <f t="array" aca="1" ref="AE62" ca="1">Ver_flag_visit</f>
        <v>#VALUE!</v>
      </c>
      <c r="AF62" s="28" t="str">
        <f ca="1">A63</f>
        <v>Arabia Saudita</v>
      </c>
      <c r="AG62" s="297">
        <f t="shared" si="209"/>
        <v>1</v>
      </c>
      <c r="AH62" s="183">
        <v>38</v>
      </c>
      <c r="AI62" s="169" t="str">
        <f>AJ62&amp;$B$60</f>
        <v>1H</v>
      </c>
      <c r="AJ62" s="36">
        <v>1</v>
      </c>
      <c r="AK62" s="568" t="e" cm="1" vm="30">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8</v>
      </c>
      <c r="AS62" s="32">
        <f t="shared" ca="1" si="212"/>
        <v>2</v>
      </c>
      <c r="AT62" s="37">
        <f t="shared" ca="1" si="212"/>
        <v>6</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Costa de Marfil</v>
      </c>
      <c r="BE62" s="16">
        <f t="shared" ca="1" si="185"/>
        <v>4</v>
      </c>
      <c r="BF62" s="16">
        <f t="shared" ca="1" si="186"/>
        <v>3</v>
      </c>
      <c r="BG62" s="16">
        <f t="shared" ca="1" si="166"/>
        <v>1</v>
      </c>
      <c r="BH62" s="16">
        <f t="shared" ca="1" si="167"/>
        <v>1</v>
      </c>
      <c r="BI62" s="16">
        <f t="shared" ca="1" si="168"/>
        <v>1</v>
      </c>
      <c r="BJ62" s="16">
        <f t="shared" ca="1" si="169"/>
        <v>4</v>
      </c>
      <c r="BK62" s="16">
        <f t="shared" ca="1" si="170"/>
        <v>4</v>
      </c>
      <c r="BL62" s="16">
        <f t="shared" ca="1" si="187"/>
        <v>0</v>
      </c>
      <c r="BM62" s="16">
        <f t="shared" ca="1" si="188"/>
        <v>3</v>
      </c>
      <c r="BN62" s="16">
        <f t="shared" ca="1" si="189"/>
        <v>3</v>
      </c>
      <c r="BO62" s="16" t="str">
        <f t="shared" si="171"/>
        <v>4E</v>
      </c>
      <c r="BP62" s="16"/>
      <c r="BQ62" s="16"/>
      <c r="BR62" s="16">
        <f t="shared" ca="1" si="172"/>
        <v>4</v>
      </c>
      <c r="BS62" s="16">
        <f t="shared" ca="1" si="190"/>
        <v>1</v>
      </c>
      <c r="BT62" s="16" t="str">
        <f t="shared" ca="1" si="191"/>
        <v>Pos. 1 (5)</v>
      </c>
      <c r="BU62" s="16">
        <f t="shared" ca="1" si="173"/>
        <v>0</v>
      </c>
      <c r="BV62" s="16">
        <f t="shared" ca="1" si="174"/>
        <v>1</v>
      </c>
      <c r="BW62" s="16" t="str">
        <f t="shared" ca="1" si="175"/>
        <v>Pos. 1 (4)</v>
      </c>
      <c r="BX62" s="16">
        <f t="shared" ca="1" si="176"/>
        <v>4</v>
      </c>
      <c r="BY62" s="16">
        <f t="shared" ca="1" si="177"/>
        <v>2</v>
      </c>
      <c r="BZ62" s="16" t="str">
        <f t="shared" ca="1" si="178"/>
        <v>Pos. 2 (3)</v>
      </c>
      <c r="CA62" s="16">
        <f t="shared" ca="1" si="179"/>
        <v>8</v>
      </c>
      <c r="CB62" s="16">
        <f t="shared" ca="1" si="192"/>
        <v>3</v>
      </c>
      <c r="CC62" s="16"/>
      <c r="CD62" s="16">
        <f t="shared" ca="1" si="180"/>
        <v>3.0030000000000001</v>
      </c>
      <c r="CE62" s="16">
        <f t="shared" ca="1" si="193"/>
        <v>2</v>
      </c>
      <c r="CF62" s="16">
        <f t="shared" ca="1" si="194"/>
        <v>3</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Austria</v>
      </c>
    </row>
    <row r="63" spans="1:121" ht="16" customHeight="1">
      <c r="A63" s="16" t="str">
        <f ca="1">+Equipos!B32</f>
        <v>Arabia Saudita</v>
      </c>
      <c r="B63" s="16"/>
      <c r="C63" s="16"/>
      <c r="D63" s="16" t="str">
        <f t="shared" si="196"/>
        <v>Local</v>
      </c>
      <c r="E63" s="16" t="str">
        <f t="shared" ca="1" si="197"/>
        <v>-</v>
      </c>
      <c r="F63" s="16" t="str">
        <f t="shared" ca="1" si="198"/>
        <v>-</v>
      </c>
      <c r="G63" s="16"/>
      <c r="H63" s="16" t="str">
        <f t="shared" ca="1" si="199"/>
        <v>-</v>
      </c>
      <c r="I63" s="16" t="str">
        <f t="shared" ca="1" si="200"/>
        <v>-</v>
      </c>
      <c r="J63" s="16"/>
      <c r="K63" s="16" t="str">
        <f t="shared" ca="1" si="201"/>
        <v>-</v>
      </c>
      <c r="L63" s="16" t="str">
        <f t="shared" ca="1" si="202"/>
        <v>-</v>
      </c>
      <c r="M63" s="16"/>
      <c r="N63" s="16" t="str">
        <f t="shared" ca="1" si="203"/>
        <v>-</v>
      </c>
      <c r="O63" s="16" t="str">
        <f t="shared" ca="1" si="204"/>
        <v>-</v>
      </c>
      <c r="P63" s="16"/>
      <c r="Q63" s="16" t="str">
        <f t="shared" ca="1" si="205"/>
        <v>-</v>
      </c>
      <c r="R63" s="16" t="str">
        <f t="shared" ca="1" si="206"/>
        <v>-</v>
      </c>
      <c r="S63" s="16"/>
      <c r="T63" s="16" t="str">
        <f t="shared" ca="1" si="207"/>
        <v>-</v>
      </c>
      <c r="U63" s="16" t="str">
        <f t="shared" ca="1" si="208"/>
        <v>-</v>
      </c>
      <c r="V63" s="17"/>
      <c r="W63" s="617"/>
      <c r="X63" s="20">
        <f ca="1">Horarios!C63</f>
        <v>46195</v>
      </c>
      <c r="Y63" s="21">
        <f ca="1">Horarios!C63</f>
        <v>46195</v>
      </c>
      <c r="Z63" s="22" t="str">
        <f>$Z$6</f>
        <v>J2</v>
      </c>
      <c r="AA63" s="23" t="str">
        <f ca="1">A64</f>
        <v>Uruguay</v>
      </c>
      <c r="AB63" s="45" t="e" cm="1" vm="33">
        <f t="array" aca="1" ref="AB63" ca="1">Ver_flag_local</f>
        <v>#VALUE!</v>
      </c>
      <c r="AC63" s="46">
        <v>1</v>
      </c>
      <c r="AD63" s="47">
        <v>0</v>
      </c>
      <c r="AE63" s="562" t="e" cm="1" vm="31">
        <f t="array" aca="1" ref="AE63" ca="1">Ver_flag_visit</f>
        <v>#VALUE!</v>
      </c>
      <c r="AF63" s="28" t="str">
        <f ca="1">A62</f>
        <v>Cabo Verde</v>
      </c>
      <c r="AG63" s="297">
        <f t="shared" si="209"/>
        <v>1</v>
      </c>
      <c r="AH63" s="183">
        <v>37</v>
      </c>
      <c r="AI63" s="169" t="str">
        <f t="shared" ref="AI63:AI65" si="213">AJ63&amp;$B$60</f>
        <v>2H</v>
      </c>
      <c r="AJ63" s="38">
        <v>2</v>
      </c>
      <c r="AK63" s="569" t="e" cm="1" vm="33">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3</v>
      </c>
      <c r="AS63" s="35">
        <f t="shared" ca="1" si="212"/>
        <v>3</v>
      </c>
      <c r="AT63" s="39">
        <f t="shared" ca="1" si="212"/>
        <v>0</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Suecia</v>
      </c>
      <c r="BE63" s="16">
        <f t="shared" ca="1" si="185"/>
        <v>4</v>
      </c>
      <c r="BF63" s="16">
        <f t="shared" ca="1" si="186"/>
        <v>3</v>
      </c>
      <c r="BG63" s="16">
        <f t="shared" ca="1" si="166"/>
        <v>1</v>
      </c>
      <c r="BH63" s="16">
        <f t="shared" ca="1" si="167"/>
        <v>1</v>
      </c>
      <c r="BI63" s="16">
        <f t="shared" ca="1" si="168"/>
        <v>1</v>
      </c>
      <c r="BJ63" s="16">
        <f t="shared" ca="1" si="169"/>
        <v>4</v>
      </c>
      <c r="BK63" s="16">
        <f t="shared" ca="1" si="170"/>
        <v>4</v>
      </c>
      <c r="BL63" s="16">
        <f t="shared" ca="1" si="187"/>
        <v>0</v>
      </c>
      <c r="BM63" s="16">
        <f t="shared" ca="1" si="188"/>
        <v>4</v>
      </c>
      <c r="BN63" s="16">
        <f t="shared" ca="1" si="189"/>
        <v>2</v>
      </c>
      <c r="BO63" s="16" t="str">
        <f t="shared" si="171"/>
        <v>4F</v>
      </c>
      <c r="BP63" s="16"/>
      <c r="BQ63" s="16"/>
      <c r="BR63" s="16">
        <f t="shared" ca="1" si="172"/>
        <v>4</v>
      </c>
      <c r="BS63" s="16">
        <f t="shared" ca="1" si="190"/>
        <v>1</v>
      </c>
      <c r="BT63" s="16" t="str">
        <f t="shared" ca="1" si="191"/>
        <v>Pos. 1 (5)</v>
      </c>
      <c r="BU63" s="16">
        <f t="shared" ca="1" si="173"/>
        <v>0</v>
      </c>
      <c r="BV63" s="16">
        <f t="shared" ca="1" si="174"/>
        <v>1</v>
      </c>
      <c r="BW63" s="16" t="str">
        <f t="shared" ca="1" si="175"/>
        <v>Pos. 1 (4)</v>
      </c>
      <c r="BX63" s="16">
        <f t="shared" ca="1" si="176"/>
        <v>4</v>
      </c>
      <c r="BY63" s="16">
        <f t="shared" ca="1" si="177"/>
        <v>2</v>
      </c>
      <c r="BZ63" s="16" t="str">
        <f t="shared" ca="1" si="178"/>
        <v>Pos. 2 (3)</v>
      </c>
      <c r="CA63" s="16">
        <f t="shared" ca="1" si="179"/>
        <v>0</v>
      </c>
      <c r="CB63" s="16">
        <f t="shared" ca="1" si="192"/>
        <v>4</v>
      </c>
      <c r="CC63" s="16"/>
      <c r="CD63" s="16">
        <f t="shared" ca="1" si="180"/>
        <v>2.004</v>
      </c>
      <c r="CE63" s="16">
        <f t="shared" ca="1" si="193"/>
        <v>1</v>
      </c>
      <c r="CF63" s="16">
        <f t="shared" ca="1" si="194"/>
        <v>2</v>
      </c>
      <c r="DJ63" s="16">
        <f t="shared" ca="1" si="181"/>
        <v>6</v>
      </c>
      <c r="DK63" s="16"/>
      <c r="DL63" s="16">
        <f t="shared" ca="1" si="182"/>
        <v>2</v>
      </c>
      <c r="DM63" s="16" t="str">
        <f t="shared" ca="1" si="183"/>
        <v>6.2</v>
      </c>
      <c r="DN63" s="16" t="e" cm="1" vm="34">
        <f t="array" aca="1" ref="DN63" ca="1">OFFSET(Horarios!$P$3,DJ63-1,0,DL63,1)</f>
        <v>#VALUE!</v>
      </c>
      <c r="DO63" s="16"/>
      <c r="DP63" s="16">
        <v>6</v>
      </c>
      <c r="DQ63" s="16" t="str">
        <f t="shared" ca="1" si="195"/>
        <v>Arabia Saudita</v>
      </c>
    </row>
    <row r="64" spans="1:121" ht="16" customHeight="1">
      <c r="A64" s="16" t="str">
        <f ca="1">+Equipos!B33</f>
        <v>Uruguay</v>
      </c>
      <c r="B64" s="16"/>
      <c r="C64" s="16"/>
      <c r="D64" s="16" t="str">
        <f t="shared" si="196"/>
        <v>Visitante</v>
      </c>
      <c r="E64" s="16" t="str">
        <f t="shared" ca="1" si="197"/>
        <v>-</v>
      </c>
      <c r="F64" s="16" t="str">
        <f t="shared" ca="1" si="198"/>
        <v>-</v>
      </c>
      <c r="G64" s="16"/>
      <c r="H64" s="16" t="str">
        <f t="shared" ca="1" si="199"/>
        <v>-</v>
      </c>
      <c r="I64" s="16" t="str">
        <f t="shared" ca="1" si="200"/>
        <v>-</v>
      </c>
      <c r="J64" s="16"/>
      <c r="K64" s="16" t="str">
        <f t="shared" ca="1" si="201"/>
        <v>-</v>
      </c>
      <c r="L64" s="16" t="str">
        <f t="shared" ca="1" si="202"/>
        <v>-</v>
      </c>
      <c r="M64" s="16"/>
      <c r="N64" s="16" t="str">
        <f t="shared" ca="1" si="203"/>
        <v>-</v>
      </c>
      <c r="O64" s="16" t="str">
        <f t="shared" ca="1" si="204"/>
        <v>-</v>
      </c>
      <c r="P64" s="16"/>
      <c r="Q64" s="16" t="str">
        <f t="shared" ca="1" si="205"/>
        <v>-</v>
      </c>
      <c r="R64" s="16" t="str">
        <f t="shared" ca="1" si="206"/>
        <v>-</v>
      </c>
      <c r="S64" s="16"/>
      <c r="T64" s="16" t="str">
        <f t="shared" ca="1" si="207"/>
        <v>-</v>
      </c>
      <c r="U64" s="16" t="str">
        <f t="shared" ca="1" si="208"/>
        <v>-</v>
      </c>
      <c r="V64" s="17"/>
      <c r="W64" s="617"/>
      <c r="X64" s="20">
        <f ca="1">Horarios!C64</f>
        <v>46200.083333333336</v>
      </c>
      <c r="Y64" s="21">
        <f ca="1">Horarios!C64</f>
        <v>46200.083333333336</v>
      </c>
      <c r="Z64" s="22" t="str">
        <f>$Z$8</f>
        <v>J3</v>
      </c>
      <c r="AA64" s="23" t="str">
        <f ca="1">A62</f>
        <v>Cabo Verde</v>
      </c>
      <c r="AB64" s="45" t="e" cm="1" vm="31">
        <f t="array" aca="1" ref="AB64" ca="1">Ver_flag_local</f>
        <v>#VALUE!</v>
      </c>
      <c r="AC64" s="46">
        <v>1</v>
      </c>
      <c r="AD64" s="47">
        <v>2</v>
      </c>
      <c r="AE64" s="562" t="e" cm="1" vm="32">
        <f t="array" aca="1" ref="AE64" ca="1">Ver_flag_visit</f>
        <v>#VALUE!</v>
      </c>
      <c r="AF64" s="28" t="str">
        <f ca="1">A63</f>
        <v>Arabia Saudita</v>
      </c>
      <c r="AG64" s="297">
        <f t="shared" si="209"/>
        <v>1</v>
      </c>
      <c r="AH64" s="183">
        <v>65</v>
      </c>
      <c r="AI64" s="169" t="str">
        <f t="shared" si="213"/>
        <v>3H</v>
      </c>
      <c r="AJ64" s="38">
        <v>3</v>
      </c>
      <c r="AK64" s="569" t="e" cm="1" vm="32">
        <f t="array" aca="1" ref="AK64" ca="1">Ver_flag_visit</f>
        <v>#VALUE!</v>
      </c>
      <c r="AL64" s="33" t="str">
        <f ca="1">IFERROR(INDEX($BD$6:$BD$53,MATCH(AI64,$BN$6:$BN$53,0)),"")</f>
        <v>Arabia Saudita</v>
      </c>
      <c r="AM64" s="34">
        <f t="shared" ca="1" si="212"/>
        <v>3</v>
      </c>
      <c r="AN64" s="35">
        <f t="shared" ca="1" si="212"/>
        <v>3</v>
      </c>
      <c r="AO64" s="35">
        <f t="shared" ca="1" si="212"/>
        <v>1</v>
      </c>
      <c r="AP64" s="35">
        <f t="shared" ca="1" si="212"/>
        <v>0</v>
      </c>
      <c r="AQ64" s="35">
        <f t="shared" ca="1" si="212"/>
        <v>2</v>
      </c>
      <c r="AR64" s="35">
        <f t="shared" ca="1" si="212"/>
        <v>3</v>
      </c>
      <c r="AS64" s="35">
        <f t="shared" ca="1" si="212"/>
        <v>4</v>
      </c>
      <c r="AT64" s="39">
        <f t="shared" ca="1" si="212"/>
        <v>-1</v>
      </c>
      <c r="AU64" s="304">
        <f ca="1">INDEX($DL$6:$DL$53,MATCH(AI64,$DP$6:$DP$53,0))</f>
        <v>1</v>
      </c>
      <c r="AV64" s="170" t="str">
        <f ca="1">INDEX($BD$6:$BD$53,MATCH(AI64,$BM$6:$BM$53,0))</f>
        <v>Arabia Saudita</v>
      </c>
      <c r="AW64" s="198"/>
      <c r="AX64" s="159"/>
      <c r="AY64" s="189" t="str">
        <f ca="1">+A63</f>
        <v>Arabia Saudita</v>
      </c>
      <c r="AZ64" s="190"/>
      <c r="BA64" s="164"/>
      <c r="BB64" s="16" t="str">
        <f t="shared" si="184"/>
        <v>3G</v>
      </c>
      <c r="BC64" s="16" t="s">
        <v>6</v>
      </c>
      <c r="BD64" s="16" t="str">
        <f t="shared" ca="1" si="165"/>
        <v>Irán</v>
      </c>
      <c r="BE64" s="16">
        <f t="shared" ca="1" si="185"/>
        <v>3</v>
      </c>
      <c r="BF64" s="16">
        <f t="shared" ca="1" si="186"/>
        <v>3</v>
      </c>
      <c r="BG64" s="16">
        <f t="shared" ca="1" si="166"/>
        <v>1</v>
      </c>
      <c r="BH64" s="16">
        <f t="shared" ca="1" si="167"/>
        <v>0</v>
      </c>
      <c r="BI64" s="16">
        <f t="shared" ca="1" si="168"/>
        <v>2</v>
      </c>
      <c r="BJ64" s="16">
        <f t="shared" ca="1" si="169"/>
        <v>1</v>
      </c>
      <c r="BK64" s="16">
        <f t="shared" ca="1" si="170"/>
        <v>3</v>
      </c>
      <c r="BL64" s="16">
        <f t="shared" ca="1" si="187"/>
        <v>-2</v>
      </c>
      <c r="BM64" s="16">
        <f t="shared" ca="1" si="188"/>
        <v>8</v>
      </c>
      <c r="BN64" s="16">
        <f t="shared" ca="1" si="189"/>
        <v>8</v>
      </c>
      <c r="BO64" s="16" t="str">
        <f t="shared" si="171"/>
        <v>4G</v>
      </c>
      <c r="BP64" s="16"/>
      <c r="BQ64" s="16"/>
      <c r="BR64" s="16">
        <f t="shared" ca="1" si="172"/>
        <v>3</v>
      </c>
      <c r="BS64" s="16">
        <f t="shared" ca="1" si="190"/>
        <v>6</v>
      </c>
      <c r="BT64" s="16" t="str">
        <f t="shared" ca="1" si="191"/>
        <v>Pos. 6 (4)</v>
      </c>
      <c r="BU64" s="16">
        <f t="shared" ca="1" si="173"/>
        <v>-2</v>
      </c>
      <c r="BV64" s="16">
        <f t="shared" ca="1" si="174"/>
        <v>8</v>
      </c>
      <c r="BW64" s="16" t="str">
        <f t="shared" ca="1" si="175"/>
        <v>-</v>
      </c>
      <c r="BX64" s="16" t="str">
        <f t="shared" ca="1" si="176"/>
        <v>-</v>
      </c>
      <c r="BY64" s="16">
        <f t="shared" ca="1" si="177"/>
        <v>8</v>
      </c>
      <c r="BZ64" s="16" t="str">
        <f t="shared" ca="1" si="178"/>
        <v>-</v>
      </c>
      <c r="CA64" s="16" t="str">
        <f t="shared" ca="1" si="179"/>
        <v>-</v>
      </c>
      <c r="CB64" s="16">
        <f t="shared" ca="1" si="192"/>
        <v>8</v>
      </c>
      <c r="CC64" s="16"/>
      <c r="CD64" s="16">
        <f t="shared" ca="1" si="180"/>
        <v>8</v>
      </c>
      <c r="CE64" s="16" t="str">
        <f t="shared" ca="1" si="193"/>
        <v>-</v>
      </c>
      <c r="CF64" s="16">
        <f t="shared" ca="1" si="194"/>
        <v>8</v>
      </c>
      <c r="DJ64" s="16">
        <f t="shared" ca="1" si="181"/>
        <v>6</v>
      </c>
      <c r="DK64" s="16"/>
      <c r="DL64" s="16">
        <f t="shared" ca="1" si="182"/>
        <v>2</v>
      </c>
      <c r="DM64" s="16" t="str">
        <f t="shared" ca="1" si="183"/>
        <v>6.2</v>
      </c>
      <c r="DN64" s="16" t="e" cm="1" vm="34">
        <f t="array" aca="1" ref="DN64" ca="1">OFFSET(Horarios!$P$3,DJ64-1,0,DL64,1)</f>
        <v>#VALUE!</v>
      </c>
      <c r="DO64" s="16"/>
      <c r="DP64" s="16">
        <v>7</v>
      </c>
      <c r="DQ64" s="16" t="str">
        <f t="shared" ca="1" si="195"/>
        <v>Escocia</v>
      </c>
    </row>
    <row r="65" spans="1:121" ht="16"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18"/>
      <c r="X65" s="24">
        <f ca="1">Horarios!C65</f>
        <v>46200.083333333336</v>
      </c>
      <c r="Y65" s="25">
        <f ca="1">Horarios!C65</f>
        <v>46200.083333333336</v>
      </c>
      <c r="Z65" s="26" t="str">
        <f>$Z$8</f>
        <v>J3</v>
      </c>
      <c r="AA65" s="27" t="str">
        <f ca="1">A64</f>
        <v>Uruguay</v>
      </c>
      <c r="AB65" s="48" t="e" cm="1" vm="33">
        <f t="array" aca="1" ref="AB65" ca="1">Ver_flag_local</f>
        <v>#VALUE!</v>
      </c>
      <c r="AC65" s="49">
        <v>1</v>
      </c>
      <c r="AD65" s="50">
        <v>3</v>
      </c>
      <c r="AE65" s="563" t="e" cm="1" vm="30">
        <f t="array" aca="1" ref="AE65" ca="1">Ver_flag_visit</f>
        <v>#VALUE!</v>
      </c>
      <c r="AF65" s="29" t="str">
        <f ca="1">A61</f>
        <v>España</v>
      </c>
      <c r="AG65" s="297">
        <f t="shared" si="209"/>
        <v>1</v>
      </c>
      <c r="AH65" s="183">
        <v>66</v>
      </c>
      <c r="AI65" s="169" t="str">
        <f t="shared" si="213"/>
        <v>4H</v>
      </c>
      <c r="AJ65" s="40">
        <v>4</v>
      </c>
      <c r="AK65" s="571" t="e" cm="1" vm="31">
        <f t="array" aca="1" ref="AK65" ca="1">Ver_flag_visit</f>
        <v>#VALUE!</v>
      </c>
      <c r="AL65" s="41" t="str">
        <f ca="1">IFERROR(INDEX($BD$6:$BD$53,MATCH(AI65,$BN$6:$BN$53,0)),"")</f>
        <v>Cabo Verde</v>
      </c>
      <c r="AM65" s="42">
        <f t="shared" ca="1" si="212"/>
        <v>0</v>
      </c>
      <c r="AN65" s="43">
        <f t="shared" ca="1" si="212"/>
        <v>3</v>
      </c>
      <c r="AO65" s="43">
        <f t="shared" ca="1" si="212"/>
        <v>0</v>
      </c>
      <c r="AP65" s="43">
        <f t="shared" ca="1" si="212"/>
        <v>0</v>
      </c>
      <c r="AQ65" s="43">
        <f t="shared" ca="1" si="212"/>
        <v>3</v>
      </c>
      <c r="AR65" s="43">
        <f t="shared" ca="1" si="212"/>
        <v>1</v>
      </c>
      <c r="AS65" s="43">
        <f t="shared" ca="1" si="212"/>
        <v>6</v>
      </c>
      <c r="AT65" s="44">
        <f t="shared" ca="1" si="212"/>
        <v>-5</v>
      </c>
      <c r="AU65" s="304">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Arabia Saudita</v>
      </c>
      <c r="BE65" s="16">
        <f t="shared" ca="1" si="185"/>
        <v>3</v>
      </c>
      <c r="BF65" s="16">
        <f t="shared" ca="1" si="186"/>
        <v>3</v>
      </c>
      <c r="BG65" s="16">
        <f t="shared" ca="1" si="166"/>
        <v>1</v>
      </c>
      <c r="BH65" s="16">
        <f t="shared" ca="1" si="167"/>
        <v>0</v>
      </c>
      <c r="BI65" s="16">
        <f t="shared" ca="1" si="168"/>
        <v>2</v>
      </c>
      <c r="BJ65" s="16">
        <f t="shared" ca="1" si="169"/>
        <v>3</v>
      </c>
      <c r="BK65" s="16">
        <f t="shared" ca="1" si="170"/>
        <v>4</v>
      </c>
      <c r="BL65" s="16">
        <f t="shared" ca="1" si="187"/>
        <v>-1</v>
      </c>
      <c r="BM65" s="16">
        <f t="shared" ca="1" si="188"/>
        <v>6</v>
      </c>
      <c r="BN65" s="16">
        <f t="shared" ca="1" si="189"/>
        <v>7</v>
      </c>
      <c r="BO65" s="16" t="str">
        <f t="shared" si="171"/>
        <v>4H</v>
      </c>
      <c r="BP65" s="16"/>
      <c r="BQ65" s="16"/>
      <c r="BR65" s="16">
        <f t="shared" ca="1" si="172"/>
        <v>3</v>
      </c>
      <c r="BS65" s="16">
        <f t="shared" ca="1" si="190"/>
        <v>6</v>
      </c>
      <c r="BT65" s="16" t="str">
        <f t="shared" ca="1" si="191"/>
        <v>Pos. 6 (4)</v>
      </c>
      <c r="BU65" s="16">
        <f t="shared" ca="1" si="173"/>
        <v>-1</v>
      </c>
      <c r="BV65" s="16">
        <f t="shared" ca="1" si="174"/>
        <v>6</v>
      </c>
      <c r="BW65" s="16" t="str">
        <f t="shared" ca="1" si="175"/>
        <v>Pos. 6 (2)</v>
      </c>
      <c r="BX65" s="16">
        <f t="shared" ca="1" si="176"/>
        <v>3</v>
      </c>
      <c r="BY65" s="16">
        <f t="shared" ca="1" si="177"/>
        <v>6</v>
      </c>
      <c r="BZ65" s="16" t="str">
        <f t="shared" ca="1" si="178"/>
        <v>Pos. 6 (2)</v>
      </c>
      <c r="CA65" s="16">
        <f t="shared" ca="1" si="179"/>
        <v>11</v>
      </c>
      <c r="CB65" s="16">
        <f t="shared" ca="1" si="192"/>
        <v>6</v>
      </c>
      <c r="CC65" s="16"/>
      <c r="CD65" s="16">
        <f t="shared" ca="1" si="180"/>
        <v>7.0060000000000002</v>
      </c>
      <c r="CE65" s="16">
        <f t="shared" ca="1" si="193"/>
        <v>6</v>
      </c>
      <c r="CF65" s="16">
        <f t="shared" ca="1" si="194"/>
        <v>7</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Irán</v>
      </c>
    </row>
    <row r="66" spans="1:121" ht="16"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Senegal</v>
      </c>
      <c r="BE66" s="16">
        <f t="shared" ca="1" si="185"/>
        <v>4</v>
      </c>
      <c r="BF66" s="16">
        <f t="shared" ca="1" si="186"/>
        <v>3</v>
      </c>
      <c r="BG66" s="16">
        <f t="shared" ca="1" si="166"/>
        <v>1</v>
      </c>
      <c r="BH66" s="16">
        <f t="shared" ca="1" si="167"/>
        <v>1</v>
      </c>
      <c r="BI66" s="16">
        <f t="shared" ca="1" si="168"/>
        <v>1</v>
      </c>
      <c r="BJ66" s="16">
        <f t="shared" ca="1" si="169"/>
        <v>5</v>
      </c>
      <c r="BK66" s="16">
        <f t="shared" ca="1" si="170"/>
        <v>5</v>
      </c>
      <c r="BL66" s="16">
        <f t="shared" ca="1" si="187"/>
        <v>0</v>
      </c>
      <c r="BM66" s="16">
        <f t="shared" ca="1" si="188"/>
        <v>1</v>
      </c>
      <c r="BN66" s="16">
        <f t="shared" ca="1" si="189"/>
        <v>1</v>
      </c>
      <c r="BO66" s="16" t="str">
        <f t="shared" si="171"/>
        <v>4I</v>
      </c>
      <c r="BP66" s="16"/>
      <c r="BQ66" s="16"/>
      <c r="BR66" s="16">
        <f t="shared" ca="1" si="172"/>
        <v>4</v>
      </c>
      <c r="BS66" s="16">
        <f t="shared" ca="1" si="190"/>
        <v>1</v>
      </c>
      <c r="BT66" s="16" t="str">
        <f t="shared" ca="1" si="191"/>
        <v>Pos. 1 (5)</v>
      </c>
      <c r="BU66" s="16">
        <f t="shared" ca="1" si="173"/>
        <v>0</v>
      </c>
      <c r="BV66" s="16">
        <f t="shared" ca="1" si="174"/>
        <v>1</v>
      </c>
      <c r="BW66" s="16" t="str">
        <f t="shared" ca="1" si="175"/>
        <v>Pos. 1 (4)</v>
      </c>
      <c r="BX66" s="16">
        <f t="shared" ca="1" si="176"/>
        <v>5</v>
      </c>
      <c r="BY66" s="16">
        <f t="shared" ca="1" si="177"/>
        <v>1</v>
      </c>
      <c r="BZ66" s="16" t="str">
        <f t="shared" ca="1" si="178"/>
        <v>-</v>
      </c>
      <c r="CA66" s="16" t="str">
        <f t="shared" ca="1" si="179"/>
        <v>-</v>
      </c>
      <c r="CB66" s="16">
        <f t="shared" ca="1" si="192"/>
        <v>1</v>
      </c>
      <c r="CC66" s="16"/>
      <c r="CD66" s="16">
        <f t="shared" ca="1" si="180"/>
        <v>1</v>
      </c>
      <c r="CE66" s="16" t="str">
        <f t="shared" ca="1" si="193"/>
        <v>-</v>
      </c>
      <c r="CF66" s="16">
        <f t="shared" ca="1" si="194"/>
        <v>1</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RD Congo</v>
      </c>
    </row>
    <row r="67" spans="1:121" ht="16"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Austria</v>
      </c>
      <c r="BE67" s="16">
        <f t="shared" ca="1" si="185"/>
        <v>4</v>
      </c>
      <c r="BF67" s="16">
        <f t="shared" ca="1" si="186"/>
        <v>3</v>
      </c>
      <c r="BG67" s="16">
        <f t="shared" ca="1" si="166"/>
        <v>1</v>
      </c>
      <c r="BH67" s="16">
        <f t="shared" ca="1" si="167"/>
        <v>1</v>
      </c>
      <c r="BI67" s="16">
        <f t="shared" ca="1" si="168"/>
        <v>1</v>
      </c>
      <c r="BJ67" s="16">
        <f t="shared" ca="1" si="169"/>
        <v>2</v>
      </c>
      <c r="BK67" s="16">
        <f t="shared" ca="1" si="170"/>
        <v>3</v>
      </c>
      <c r="BL67" s="16">
        <f t="shared" ca="1" si="187"/>
        <v>-1</v>
      </c>
      <c r="BM67" s="16">
        <f t="shared" ca="1" si="188"/>
        <v>5</v>
      </c>
      <c r="BN67" s="16">
        <f t="shared" ca="1" si="189"/>
        <v>5</v>
      </c>
      <c r="BO67" s="16" t="str">
        <f t="shared" si="171"/>
        <v>4J</v>
      </c>
      <c r="BP67" s="16"/>
      <c r="BQ67" s="16"/>
      <c r="BR67" s="16">
        <f t="shared" ca="1" si="172"/>
        <v>4</v>
      </c>
      <c r="BS67" s="16">
        <f t="shared" ca="1" si="190"/>
        <v>1</v>
      </c>
      <c r="BT67" s="16" t="str">
        <f t="shared" ca="1" si="191"/>
        <v>Pos. 1 (5)</v>
      </c>
      <c r="BU67" s="16">
        <f t="shared" ca="1" si="173"/>
        <v>-1</v>
      </c>
      <c r="BV67" s="16">
        <f t="shared" ca="1" si="174"/>
        <v>5</v>
      </c>
      <c r="BW67" s="16" t="str">
        <f t="shared" ca="1" si="175"/>
        <v>-</v>
      </c>
      <c r="BX67" s="16" t="str">
        <f t="shared" ca="1" si="176"/>
        <v>-</v>
      </c>
      <c r="BY67" s="16">
        <f t="shared" ca="1" si="177"/>
        <v>5</v>
      </c>
      <c r="BZ67" s="16" t="str">
        <f t="shared" ca="1" si="178"/>
        <v>-</v>
      </c>
      <c r="CA67" s="16" t="str">
        <f t="shared" ca="1" si="179"/>
        <v>-</v>
      </c>
      <c r="CB67" s="16">
        <f t="shared" ca="1" si="192"/>
        <v>5</v>
      </c>
      <c r="CC67" s="16"/>
      <c r="CD67" s="16">
        <f t="shared" ca="1" si="180"/>
        <v>5</v>
      </c>
      <c r="CE67" s="16" t="str">
        <f t="shared" ca="1" si="193"/>
        <v>-</v>
      </c>
      <c r="CF67" s="16">
        <f t="shared" ca="1" si="194"/>
        <v>5</v>
      </c>
      <c r="DJ67" s="16">
        <f t="shared" ca="1" si="181"/>
        <v>10</v>
      </c>
      <c r="DK67" s="16"/>
      <c r="DL67" s="16">
        <f t="shared" ca="1" si="182"/>
        <v>2</v>
      </c>
      <c r="DM67" s="16" t="str">
        <f t="shared" ca="1" si="183"/>
        <v>10.2</v>
      </c>
      <c r="DN67" s="16" t="e" cm="1" vm="34">
        <f t="array" aca="1" ref="DN67" ca="1">OFFSET(Horarios!$P$3,DJ67-1,0,DL67,1)</f>
        <v>#VALUE!</v>
      </c>
      <c r="DO67" s="16"/>
      <c r="DP67" s="16">
        <v>10</v>
      </c>
      <c r="DQ67" s="16" t="str">
        <f t="shared" ca="1" si="195"/>
        <v>Paraguay</v>
      </c>
    </row>
    <row r="68" spans="1:121" ht="16" customHeight="1" thickBot="1">
      <c r="A68" s="16" t="s">
        <v>31</v>
      </c>
      <c r="B68" s="16" t="s">
        <v>447</v>
      </c>
      <c r="C68" s="16">
        <f>COUNTIF(Equipos!$C$2:$C$49,WORLDCUP!B68)</f>
        <v>4</v>
      </c>
      <c r="D68" s="16" t="str">
        <f t="shared" ref="D68:D73" si="214">IF(OR(AC68="",AD68=""),"Pendiente",IF(AC68&gt;AD68,"Local",IF(AC68&lt;AD68,"Visitante","Empate")))</f>
        <v>Empate</v>
      </c>
      <c r="E68" s="16" t="str">
        <f t="shared" ref="E68:E73" ca="1" si="215">IF(D68="Pendiente","-",INDEX($BT$6:$BT$53,MATCH($AA68,$BD$6:$BD$53,0)))</f>
        <v>-</v>
      </c>
      <c r="F68" s="16" t="str">
        <f t="shared" ref="F68:F73" ca="1" si="216">IF(D68="Pendiente","-",INDEX($BT$6:$BT$53,MATCH($AF68,$BD$6:$BD$53,0)))</f>
        <v>-</v>
      </c>
      <c r="G68" s="16"/>
      <c r="H68" s="16" t="str">
        <f t="shared" ref="H68:H73" ca="1" si="217">IF(D68="Pendiente","-",INDEX($BZ$6:$BZ$53,MATCH($AA68,$BD$6:$BD$53,0)))</f>
        <v>-</v>
      </c>
      <c r="I68" s="16" t="str">
        <f t="shared" ref="I68:I73" ca="1" si="218">IF(D68="Pendiente","-",INDEX($BZ$6:$BZ$53,MATCH($AF68,$BD$6:$BD$53,0)))</f>
        <v>-</v>
      </c>
      <c r="J68" s="16"/>
      <c r="K68" s="16" t="str">
        <f t="shared" ref="K68:K73" ca="1" si="219">IF(D68="Pendiente","-",INDEX($CE$6:$CE$53,MATCH($AA68,$BD$6:$BD$53,0)))</f>
        <v>-</v>
      </c>
      <c r="L68" s="16" t="str">
        <f t="shared" ref="L68:L73" ca="1" si="220">IF(D68="Pendiente","-",INDEX($CE$6:$CE$53,MATCH($AF68,$BD$6:$BD$53,0)))</f>
        <v>-</v>
      </c>
      <c r="M68" s="16"/>
      <c r="N68" s="16" t="str">
        <f t="shared" ref="N68:N73" ca="1" si="221">IF(D68="Pendiente","-",INDEX($CH$6:$CH$53,MATCH($AA68,$BD$6:$BD$53,0)))</f>
        <v>-</v>
      </c>
      <c r="O68" s="16" t="str">
        <f t="shared" ref="O68:O73" ca="1" si="222">IF(D68="Pendiente","-",INDEX($CH$6:$CH$53,MATCH($AF68,$BD$6:$BD$53,0)))</f>
        <v>-</v>
      </c>
      <c r="P68" s="16"/>
      <c r="Q68" s="16" t="str">
        <f t="shared" ref="Q68:Q73" ca="1" si="223">IF(D68="Pendiente","-",INDEX($CN$6:$CN$53,MATCH($AA68,$BD$6:$BD$53,0)))</f>
        <v>-</v>
      </c>
      <c r="R68" s="16" t="str">
        <f t="shared" ref="R68:R73" ca="1" si="224">IF(D68="Pendiente","-",INDEX($CN$6:$CN$53,MATCH($AF68,$BD$6:$BD$53,0)))</f>
        <v>-</v>
      </c>
      <c r="S68" s="16"/>
      <c r="T68" s="16" t="str">
        <f t="shared" ref="T68:T73" ca="1" si="225">IF(D68="Pendiente","-",INDEX($CS$6:$CS$53,MATCH($AA68,$BD$6:$BD$53,0)))</f>
        <v>-</v>
      </c>
      <c r="U68" s="16" t="str">
        <f t="shared" ref="U68:U73" ca="1" si="226">IF(D68="Pendiente","-",INDEX($CS$6:$CS$53,MATCH($AF68,$BD$6:$BD$53,0)))</f>
        <v>-</v>
      </c>
      <c r="V68" s="17"/>
      <c r="W68" s="623" t="s">
        <v>447</v>
      </c>
      <c r="X68" s="20">
        <f ca="1">Horarios!C68</f>
        <v>46189.875</v>
      </c>
      <c r="Y68" s="21">
        <f ca="1">Horarios!C68</f>
        <v>46189.875</v>
      </c>
      <c r="Z68" s="22" t="str">
        <f>$Z$4</f>
        <v>J1</v>
      </c>
      <c r="AA68" s="23" t="str">
        <f ca="1">A69</f>
        <v>Francia</v>
      </c>
      <c r="AB68" s="45" t="e" cm="1" vm="35">
        <f t="array" aca="1" ref="AB68" ca="1">Ver_flag_local</f>
        <v>#VALUE!</v>
      </c>
      <c r="AC68" s="46">
        <v>2</v>
      </c>
      <c r="AD68" s="47">
        <v>2</v>
      </c>
      <c r="AE68" s="562" t="e" cm="1" vm="36">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RD Congo</v>
      </c>
      <c r="BE68" s="16">
        <f t="shared" ca="1" si="185"/>
        <v>3</v>
      </c>
      <c r="BF68" s="16">
        <f t="shared" ca="1" si="186"/>
        <v>3</v>
      </c>
      <c r="BG68" s="16">
        <f t="shared" ca="1" si="166"/>
        <v>1</v>
      </c>
      <c r="BH68" s="16">
        <f t="shared" ca="1" si="167"/>
        <v>0</v>
      </c>
      <c r="BI68" s="16">
        <f t="shared" ca="1" si="168"/>
        <v>2</v>
      </c>
      <c r="BJ68" s="16">
        <f t="shared" ca="1" si="169"/>
        <v>2</v>
      </c>
      <c r="BK68" s="16">
        <f t="shared" ca="1" si="170"/>
        <v>5</v>
      </c>
      <c r="BL68" s="16">
        <f t="shared" ca="1" si="187"/>
        <v>-3</v>
      </c>
      <c r="BM68" s="16">
        <f t="shared" ca="1" si="188"/>
        <v>9</v>
      </c>
      <c r="BN68" s="16">
        <f t="shared" ca="1" si="189"/>
        <v>9</v>
      </c>
      <c r="BO68" s="16" t="str">
        <f t="shared" si="171"/>
        <v>4K</v>
      </c>
      <c r="BP68" s="16"/>
      <c r="BQ68" s="16"/>
      <c r="BR68" s="16">
        <f t="shared" ca="1" si="172"/>
        <v>3</v>
      </c>
      <c r="BS68" s="16">
        <f t="shared" ca="1" si="190"/>
        <v>6</v>
      </c>
      <c r="BT68" s="16" t="str">
        <f t="shared" ca="1" si="191"/>
        <v>Pos. 6 (4)</v>
      </c>
      <c r="BU68" s="16">
        <f t="shared" ca="1" si="173"/>
        <v>-3</v>
      </c>
      <c r="BV68" s="16">
        <f t="shared" ca="1" si="174"/>
        <v>9</v>
      </c>
      <c r="BW68" s="16" t="str">
        <f t="shared" ca="1" si="175"/>
        <v>-</v>
      </c>
      <c r="BX68" s="16" t="str">
        <f t="shared" ca="1" si="176"/>
        <v>-</v>
      </c>
      <c r="BY68" s="16">
        <f t="shared" ca="1" si="177"/>
        <v>9</v>
      </c>
      <c r="BZ68" s="16" t="str">
        <f t="shared" ca="1" si="178"/>
        <v>-</v>
      </c>
      <c r="CA68" s="16" t="str">
        <f t="shared" ca="1" si="179"/>
        <v>-</v>
      </c>
      <c r="CB68" s="16">
        <f t="shared" ca="1" si="192"/>
        <v>9</v>
      </c>
      <c r="CC68" s="16"/>
      <c r="CD68" s="16">
        <f t="shared" ca="1" si="180"/>
        <v>9</v>
      </c>
      <c r="CE68" s="16" t="str">
        <f t="shared" ca="1" si="193"/>
        <v>-</v>
      </c>
      <c r="CF68" s="16">
        <f t="shared" ca="1" si="194"/>
        <v>9</v>
      </c>
      <c r="DJ68" s="16">
        <f t="shared" ca="1" si="181"/>
        <v>10</v>
      </c>
      <c r="DK68" s="16"/>
      <c r="DL68" s="16">
        <f t="shared" ca="1" si="182"/>
        <v>2</v>
      </c>
      <c r="DM68" s="16" t="str">
        <f t="shared" ca="1" si="183"/>
        <v>10.2</v>
      </c>
      <c r="DN68" s="16" t="e" cm="1" vm="34">
        <f t="array" aca="1" ref="DN68" ca="1">OFFSET(Horarios!$P$3,DJ68-1,0,DL68,1)</f>
        <v>#VALUE!</v>
      </c>
      <c r="DO68" s="16"/>
      <c r="DP68" s="16">
        <v>11</v>
      </c>
      <c r="DQ68" s="16" t="str">
        <f t="shared" ca="1" si="195"/>
        <v>Sudáfrica</v>
      </c>
    </row>
    <row r="69" spans="1:121" ht="16" customHeight="1">
      <c r="A69" s="16" t="str">
        <f ca="1">+Equipos!B34</f>
        <v>Francia</v>
      </c>
      <c r="B69" s="16"/>
      <c r="C69" s="16"/>
      <c r="D69" s="16" t="str">
        <f t="shared" si="214"/>
        <v>Visitante</v>
      </c>
      <c r="E69" s="16" t="str">
        <f t="shared" ca="1" si="215"/>
        <v>-</v>
      </c>
      <c r="F69" s="16" t="str">
        <f t="shared" ca="1" si="216"/>
        <v>-</v>
      </c>
      <c r="G69" s="16"/>
      <c r="H69" s="16" t="str">
        <f t="shared" ca="1" si="217"/>
        <v>-</v>
      </c>
      <c r="I69" s="16" t="str">
        <f t="shared" ca="1" si="218"/>
        <v>-</v>
      </c>
      <c r="J69" s="16"/>
      <c r="K69" s="16" t="str">
        <f t="shared" ca="1" si="219"/>
        <v>-</v>
      </c>
      <c r="L69" s="16" t="str">
        <f t="shared" ca="1" si="220"/>
        <v>-</v>
      </c>
      <c r="M69" s="16"/>
      <c r="N69" s="16" t="str">
        <f t="shared" ca="1" si="221"/>
        <v>-</v>
      </c>
      <c r="O69" s="16" t="str">
        <f t="shared" ca="1" si="222"/>
        <v>-</v>
      </c>
      <c r="P69" s="16"/>
      <c r="Q69" s="16" t="str">
        <f t="shared" ca="1" si="223"/>
        <v>-</v>
      </c>
      <c r="R69" s="16" t="str">
        <f t="shared" ca="1" si="224"/>
        <v>-</v>
      </c>
      <c r="S69" s="16"/>
      <c r="T69" s="16" t="str">
        <f t="shared" ca="1" si="225"/>
        <v>-</v>
      </c>
      <c r="U69" s="16" t="str">
        <f t="shared" ca="1" si="226"/>
        <v>-</v>
      </c>
      <c r="V69" s="17"/>
      <c r="W69" s="623"/>
      <c r="X69" s="20">
        <f ca="1">Horarios!C69</f>
        <v>46190</v>
      </c>
      <c r="Y69" s="21">
        <f ca="1">Horarios!C69</f>
        <v>46190</v>
      </c>
      <c r="Z69" s="22" t="str">
        <f>$Z$4</f>
        <v>J1</v>
      </c>
      <c r="AA69" s="23" t="str">
        <f ca="1">A71</f>
        <v>Irak</v>
      </c>
      <c r="AB69" s="45" t="e" cm="1" vm="37">
        <f t="array" aca="1" ref="AB69" ca="1">Ver_flag_local</f>
        <v>#VALUE!</v>
      </c>
      <c r="AC69" s="46">
        <v>0</v>
      </c>
      <c r="AD69" s="47">
        <v>3</v>
      </c>
      <c r="AE69" s="562" t="e" cm="1" vm="38">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Ghana</v>
      </c>
      <c r="BE69" s="16">
        <f t="shared" ca="1" si="185"/>
        <v>2</v>
      </c>
      <c r="BF69" s="16">
        <f t="shared" ca="1" si="186"/>
        <v>3</v>
      </c>
      <c r="BG69" s="16">
        <f t="shared" ca="1" si="166"/>
        <v>0</v>
      </c>
      <c r="BH69" s="16">
        <f t="shared" ca="1" si="167"/>
        <v>2</v>
      </c>
      <c r="BI69" s="16">
        <f t="shared" ca="1" si="168"/>
        <v>1</v>
      </c>
      <c r="BJ69" s="16">
        <f t="shared" ca="1" si="169"/>
        <v>3</v>
      </c>
      <c r="BK69" s="16">
        <f t="shared" ca="1" si="170"/>
        <v>4</v>
      </c>
      <c r="BL69" s="16">
        <f t="shared" ca="1" si="187"/>
        <v>-1</v>
      </c>
      <c r="BM69" s="16">
        <f t="shared" ca="1" si="188"/>
        <v>12</v>
      </c>
      <c r="BN69" s="16">
        <f t="shared" ca="1" si="189"/>
        <v>12</v>
      </c>
      <c r="BO69" s="16" t="str">
        <f t="shared" si="171"/>
        <v>4L</v>
      </c>
      <c r="BP69" s="16"/>
      <c r="BQ69" s="16"/>
      <c r="BR69" s="16">
        <f t="shared" ca="1" si="172"/>
        <v>2</v>
      </c>
      <c r="BS69" s="16">
        <f t="shared" ca="1" si="190"/>
        <v>10</v>
      </c>
      <c r="BT69" s="16" t="str">
        <f t="shared" ca="1" si="191"/>
        <v>Pos. 10 (3)</v>
      </c>
      <c r="BU69" s="16">
        <f t="shared" ca="1" si="173"/>
        <v>-1</v>
      </c>
      <c r="BV69" s="16">
        <f t="shared" ca="1" si="174"/>
        <v>10</v>
      </c>
      <c r="BW69" s="16" t="str">
        <f t="shared" ca="1" si="175"/>
        <v>Pos. 10 (3)</v>
      </c>
      <c r="BX69" s="16">
        <f t="shared" ca="1" si="176"/>
        <v>3</v>
      </c>
      <c r="BY69" s="16">
        <f t="shared" ca="1" si="177"/>
        <v>12</v>
      </c>
      <c r="BZ69" s="16" t="str">
        <f t="shared" ca="1" si="178"/>
        <v>-</v>
      </c>
      <c r="CA69" s="16" t="str">
        <f t="shared" ca="1" si="179"/>
        <v>-</v>
      </c>
      <c r="CB69" s="16">
        <f ca="1">BY69+COUNTIFS(BZ$58:BZ$69,BZ69,CA$58:CA$69,"&gt;"&amp;CA69)</f>
        <v>12</v>
      </c>
      <c r="CC69" s="16"/>
      <c r="CD69" s="16">
        <f t="shared" ca="1" si="180"/>
        <v>12</v>
      </c>
      <c r="CE69" s="16" t="str">
        <f t="shared" ca="1" si="193"/>
        <v>-</v>
      </c>
      <c r="CF69" s="16">
        <f t="shared" ca="1" si="194"/>
        <v>12</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Ghana</v>
      </c>
    </row>
    <row r="70" spans="1:121" ht="16"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23"/>
      <c r="X70" s="20">
        <f ca="1">Horarios!C70</f>
        <v>46195.958333333336</v>
      </c>
      <c r="Y70" s="21">
        <f ca="1">Horarios!C70</f>
        <v>46195.958333333336</v>
      </c>
      <c r="Z70" s="22" t="str">
        <f>$Z$6</f>
        <v>J2</v>
      </c>
      <c r="AA70" s="23" t="str">
        <f ca="1">A69</f>
        <v>Francia</v>
      </c>
      <c r="AB70" s="45" t="e" cm="1" vm="35">
        <f t="array" aca="1" ref="AB70" ca="1">Ver_flag_local</f>
        <v>#VALUE!</v>
      </c>
      <c r="AC70" s="46">
        <v>2</v>
      </c>
      <c r="AD70" s="47">
        <v>0</v>
      </c>
      <c r="AE70" s="562" t="e" cm="1" vm="37">
        <f t="array" aca="1" ref="AE70" ca="1">Ver_flag_visit</f>
        <v>#VALUE!</v>
      </c>
      <c r="AF70" s="28" t="str">
        <f ca="1">A71</f>
        <v>Irak</v>
      </c>
      <c r="AG70" s="297">
        <f t="shared" si="227"/>
        <v>1</v>
      </c>
      <c r="AH70" s="183">
        <v>42</v>
      </c>
      <c r="AI70" s="169" t="str">
        <f>AJ70&amp;$B$68</f>
        <v>1I</v>
      </c>
      <c r="AJ70" s="36">
        <v>1</v>
      </c>
      <c r="AK70" s="568" t="e" cm="1" vm="35">
        <f t="array" aca="1" ref="AK70" ca="1">Ver_flag_visit</f>
        <v>#VALUE!</v>
      </c>
      <c r="AL70" s="30" t="str">
        <f ca="1">IFERROR(INDEX($BD$6:$BD$53,MATCH(AI70,$BN$6:$BN$53,0)),"")</f>
        <v>Francia</v>
      </c>
      <c r="AM70" s="31">
        <f t="shared" ref="AM70:AT73" ca="1" si="230">INDEX($BE$6:$BN$53,MATCH($AL70,$BD$6:$BD$53,0),MATCH(AM$5,$BE$5:$BN$5,0))</f>
        <v>7</v>
      </c>
      <c r="AN70" s="32">
        <f t="shared" ca="1" si="230"/>
        <v>3</v>
      </c>
      <c r="AO70" s="32">
        <f t="shared" ca="1" si="230"/>
        <v>2</v>
      </c>
      <c r="AP70" s="32">
        <f t="shared" ca="1" si="230"/>
        <v>1</v>
      </c>
      <c r="AQ70" s="32">
        <f t="shared" ca="1" si="230"/>
        <v>0</v>
      </c>
      <c r="AR70" s="32">
        <f t="shared" ca="1" si="230"/>
        <v>7</v>
      </c>
      <c r="AS70" s="32">
        <f t="shared" ca="1" si="230"/>
        <v>4</v>
      </c>
      <c r="AT70" s="37">
        <f t="shared" ca="1" si="230"/>
        <v>3</v>
      </c>
      <c r="AU70" s="304">
        <f ca="1">INDEX($DL$6:$DL$53,MATCH(AI70,$DP$6:$DP$53,0))</f>
        <v>1</v>
      </c>
      <c r="AV70" s="170" t="str">
        <f ca="1">INDEX($BD$6:$BD$53,MATCH(AI70,$BM$6:$BM$53,0))</f>
        <v>Francia</v>
      </c>
      <c r="AW70" s="198"/>
      <c r="AX70" s="159"/>
      <c r="AY70" s="189" t="str">
        <f ca="1">+A69</f>
        <v>Francia</v>
      </c>
      <c r="AZ70" s="190"/>
      <c r="BA70" s="164"/>
      <c r="DN70" s="16"/>
    </row>
    <row r="71" spans="1:121" ht="16" customHeight="1">
      <c r="A71" s="16" t="str">
        <f ca="1">+Equipos!B36</f>
        <v>Irak</v>
      </c>
      <c r="B71" s="16"/>
      <c r="C71" s="16"/>
      <c r="D71" s="16" t="str">
        <f t="shared" si="214"/>
        <v>Local</v>
      </c>
      <c r="E71" s="16" t="str">
        <f t="shared" ca="1" si="215"/>
        <v>-</v>
      </c>
      <c r="F71" s="16" t="str">
        <f t="shared" ca="1" si="216"/>
        <v>-</v>
      </c>
      <c r="G71" s="16"/>
      <c r="H71" s="16" t="str">
        <f t="shared" ca="1" si="217"/>
        <v>-</v>
      </c>
      <c r="I71" s="16" t="str">
        <f t="shared" ca="1" si="218"/>
        <v>-</v>
      </c>
      <c r="J71" s="16"/>
      <c r="K71" s="16" t="str">
        <f t="shared" ca="1" si="219"/>
        <v>-</v>
      </c>
      <c r="L71" s="16" t="str">
        <f t="shared" ca="1" si="220"/>
        <v>-</v>
      </c>
      <c r="M71" s="16"/>
      <c r="N71" s="16" t="str">
        <f t="shared" ca="1" si="221"/>
        <v>-</v>
      </c>
      <c r="O71" s="16" t="str">
        <f t="shared" ca="1" si="222"/>
        <v>-</v>
      </c>
      <c r="P71" s="16"/>
      <c r="Q71" s="16" t="str">
        <f t="shared" ca="1" si="223"/>
        <v>-</v>
      </c>
      <c r="R71" s="16" t="str">
        <f t="shared" ca="1" si="224"/>
        <v>-</v>
      </c>
      <c r="S71" s="16"/>
      <c r="T71" s="16" t="str">
        <f t="shared" ca="1" si="225"/>
        <v>-</v>
      </c>
      <c r="U71" s="16" t="str">
        <f t="shared" ca="1" si="226"/>
        <v>-</v>
      </c>
      <c r="V71" s="17"/>
      <c r="W71" s="623"/>
      <c r="X71" s="20">
        <f ca="1">Horarios!C71</f>
        <v>46196.083333333336</v>
      </c>
      <c r="Y71" s="21">
        <f ca="1">Horarios!C71</f>
        <v>46196.083333333336</v>
      </c>
      <c r="Z71" s="22" t="str">
        <f>$Z$6</f>
        <v>J2</v>
      </c>
      <c r="AA71" s="23" t="str">
        <f ca="1">A72</f>
        <v>Noruega</v>
      </c>
      <c r="AB71" s="45" t="e" cm="1" vm="38">
        <f t="array" aca="1" ref="AB71" ca="1">Ver_flag_local</f>
        <v>#VALUE!</v>
      </c>
      <c r="AC71" s="46">
        <v>2</v>
      </c>
      <c r="AD71" s="47">
        <v>1</v>
      </c>
      <c r="AE71" s="562" t="e" cm="1" vm="36">
        <f t="array" aca="1" ref="AE71" ca="1">Ver_flag_visit</f>
        <v>#VALUE!</v>
      </c>
      <c r="AF71" s="28" t="str">
        <f ca="1">A70</f>
        <v>Senegal</v>
      </c>
      <c r="AG71" s="297">
        <f t="shared" si="227"/>
        <v>1</v>
      </c>
      <c r="AH71" s="183">
        <v>41</v>
      </c>
      <c r="AI71" s="169" t="str">
        <f t="shared" ref="AI71:AI73" si="231">AJ71&amp;$B$68</f>
        <v>2I</v>
      </c>
      <c r="AJ71" s="38">
        <v>2</v>
      </c>
      <c r="AK71" s="569" t="e" cm="1" vm="38">
        <f t="array" aca="1" ref="AK71" ca="1">Ver_flag_visit</f>
        <v>#VALUE!</v>
      </c>
      <c r="AL71" s="33" t="str">
        <f ca="1">IFERROR(INDEX($BD$6:$BD$53,MATCH(AI71,$BN$6:$BN$53,0)),"")</f>
        <v>Noruega</v>
      </c>
      <c r="AM71" s="34">
        <f t="shared" ca="1" si="230"/>
        <v>6</v>
      </c>
      <c r="AN71" s="35">
        <f t="shared" ca="1" si="230"/>
        <v>3</v>
      </c>
      <c r="AO71" s="35">
        <f t="shared" ca="1" si="230"/>
        <v>2</v>
      </c>
      <c r="AP71" s="35">
        <f t="shared" ca="1" si="230"/>
        <v>0</v>
      </c>
      <c r="AQ71" s="35">
        <f t="shared" ca="1" si="230"/>
        <v>1</v>
      </c>
      <c r="AR71" s="35">
        <f t="shared" ca="1" si="230"/>
        <v>7</v>
      </c>
      <c r="AS71" s="35">
        <f t="shared" ca="1" si="230"/>
        <v>4</v>
      </c>
      <c r="AT71" s="39">
        <f t="shared" ca="1" si="230"/>
        <v>3</v>
      </c>
      <c r="AU71" s="304">
        <f ca="1">INDEX($DL$6:$DL$53,MATCH(AI71,$DP$6:$DP$53,0))</f>
        <v>1</v>
      </c>
      <c r="AV71" s="170" t="str">
        <f ca="1">INDEX($BD$6:$BD$53,MATCH(AI71,$BM$6:$BM$53,0))</f>
        <v>Noruega</v>
      </c>
      <c r="AW71" s="198"/>
      <c r="AX71" s="159"/>
      <c r="AY71" s="191" t="str">
        <f ca="1">+A70</f>
        <v>Senegal</v>
      </c>
      <c r="AZ71" s="192"/>
      <c r="BA71" s="164"/>
      <c r="DN71" s="16"/>
    </row>
    <row r="72" spans="1:121" ht="16" customHeight="1">
      <c r="A72" s="16" t="str">
        <f ca="1">+Equipos!B37</f>
        <v>Noruega</v>
      </c>
      <c r="B72" s="16"/>
      <c r="C72" s="16"/>
      <c r="D72" s="16" t="str">
        <f t="shared" si="214"/>
        <v>Visitante</v>
      </c>
      <c r="E72" s="16" t="str">
        <f t="shared" ca="1" si="215"/>
        <v>-</v>
      </c>
      <c r="F72" s="16" t="str">
        <f t="shared" ca="1" si="216"/>
        <v>-</v>
      </c>
      <c r="G72" s="16"/>
      <c r="H72" s="16" t="str">
        <f t="shared" ca="1" si="217"/>
        <v>-</v>
      </c>
      <c r="I72" s="16" t="str">
        <f t="shared" ca="1" si="218"/>
        <v>-</v>
      </c>
      <c r="J72" s="16"/>
      <c r="K72" s="16" t="str">
        <f t="shared" ca="1" si="219"/>
        <v>-</v>
      </c>
      <c r="L72" s="16" t="str">
        <f t="shared" ca="1" si="220"/>
        <v>-</v>
      </c>
      <c r="M72" s="16"/>
      <c r="N72" s="16" t="str">
        <f t="shared" ca="1" si="221"/>
        <v>-</v>
      </c>
      <c r="O72" s="16" t="str">
        <f t="shared" ca="1" si="222"/>
        <v>-</v>
      </c>
      <c r="P72" s="16"/>
      <c r="Q72" s="16" t="str">
        <f t="shared" ca="1" si="223"/>
        <v>-</v>
      </c>
      <c r="R72" s="16" t="str">
        <f t="shared" ca="1" si="224"/>
        <v>-</v>
      </c>
      <c r="S72" s="16"/>
      <c r="T72" s="16" t="str">
        <f t="shared" ca="1" si="225"/>
        <v>-</v>
      </c>
      <c r="U72" s="16" t="str">
        <f t="shared" ca="1" si="226"/>
        <v>-</v>
      </c>
      <c r="V72" s="17"/>
      <c r="W72" s="623"/>
      <c r="X72" s="20">
        <f ca="1">Horarios!C72</f>
        <v>46199.875</v>
      </c>
      <c r="Y72" s="21">
        <f ca="1">Horarios!C72</f>
        <v>46199.875</v>
      </c>
      <c r="Z72" s="22" t="str">
        <f>$Z$8</f>
        <v>J3</v>
      </c>
      <c r="AA72" s="23" t="str">
        <f ca="1">A72</f>
        <v>Noruega</v>
      </c>
      <c r="AB72" s="45" t="e" cm="1" vm="38">
        <f t="array" aca="1" ref="AB72" ca="1">Ver_flag_local</f>
        <v>#VALUE!</v>
      </c>
      <c r="AC72" s="46">
        <v>2</v>
      </c>
      <c r="AD72" s="47">
        <v>3</v>
      </c>
      <c r="AE72" s="562" t="e" cm="1" vm="35">
        <f t="array" aca="1" ref="AE72" ca="1">Ver_flag_visit</f>
        <v>#VALUE!</v>
      </c>
      <c r="AF72" s="28" t="str">
        <f ca="1">A69</f>
        <v>Francia</v>
      </c>
      <c r="AG72" s="297">
        <f t="shared" si="227"/>
        <v>1</v>
      </c>
      <c r="AH72" s="183">
        <v>61</v>
      </c>
      <c r="AI72" s="169" t="str">
        <f t="shared" si="231"/>
        <v>3I</v>
      </c>
      <c r="AJ72" s="38">
        <v>3</v>
      </c>
      <c r="AK72" s="569" t="e" cm="1" vm="36">
        <f t="array" aca="1" ref="AK72" ca="1">Ver_flag_visit</f>
        <v>#VALUE!</v>
      </c>
      <c r="AL72" s="33" t="str">
        <f ca="1">IFERROR(INDEX($BD$6:$BD$53,MATCH(AI72,$BN$6:$BN$53,0)),"")</f>
        <v>Senegal</v>
      </c>
      <c r="AM72" s="34">
        <f t="shared" ca="1" si="230"/>
        <v>4</v>
      </c>
      <c r="AN72" s="35">
        <f t="shared" ca="1" si="230"/>
        <v>3</v>
      </c>
      <c r="AO72" s="35">
        <f t="shared" ca="1" si="230"/>
        <v>1</v>
      </c>
      <c r="AP72" s="35">
        <f t="shared" ca="1" si="230"/>
        <v>1</v>
      </c>
      <c r="AQ72" s="35">
        <f t="shared" ca="1" si="230"/>
        <v>1</v>
      </c>
      <c r="AR72" s="35">
        <f t="shared" ca="1" si="230"/>
        <v>5</v>
      </c>
      <c r="AS72" s="35">
        <f t="shared" ca="1" si="230"/>
        <v>5</v>
      </c>
      <c r="AT72" s="39">
        <f t="shared" ca="1" si="230"/>
        <v>0</v>
      </c>
      <c r="AU72" s="304">
        <f ca="1">INDEX($DL$6:$DL$53,MATCH(AI72,$DP$6:$DP$53,0))</f>
        <v>1</v>
      </c>
      <c r="AV72" s="170" t="str">
        <f ca="1">INDEX($BD$6:$BD$53,MATCH(AI72,$BM$6:$BM$53,0))</f>
        <v>Senegal</v>
      </c>
      <c r="AW72" s="198"/>
      <c r="AX72" s="159"/>
      <c r="AY72" s="189" t="str">
        <f ca="1">+A71</f>
        <v>Irak</v>
      </c>
      <c r="AZ72" s="190"/>
      <c r="BA72" s="164"/>
      <c r="DN72" s="16"/>
    </row>
    <row r="73" spans="1:121" ht="16" customHeight="1" thickBot="1">
      <c r="A73" s="16"/>
      <c r="B73" s="16"/>
      <c r="C73" s="16"/>
      <c r="D73" s="16" t="str">
        <f t="shared" si="214"/>
        <v>Local</v>
      </c>
      <c r="E73" s="16" t="str">
        <f t="shared" ca="1" si="215"/>
        <v>-</v>
      </c>
      <c r="F73" s="16" t="str">
        <f t="shared" ca="1" si="216"/>
        <v>-</v>
      </c>
      <c r="G73" s="16"/>
      <c r="H73" s="16" t="str">
        <f t="shared" ca="1" si="217"/>
        <v>-</v>
      </c>
      <c r="I73" s="16" t="str">
        <f t="shared" ca="1" si="218"/>
        <v>-</v>
      </c>
      <c r="J73" s="16"/>
      <c r="K73" s="16" t="str">
        <f t="shared" ca="1" si="219"/>
        <v>-</v>
      </c>
      <c r="L73" s="16" t="str">
        <f t="shared" ca="1" si="220"/>
        <v>-</v>
      </c>
      <c r="M73" s="16"/>
      <c r="N73" s="16" t="str">
        <f t="shared" ca="1" si="221"/>
        <v>-</v>
      </c>
      <c r="O73" s="16" t="str">
        <f t="shared" ca="1" si="222"/>
        <v>-</v>
      </c>
      <c r="P73" s="16"/>
      <c r="Q73" s="16" t="str">
        <f t="shared" ca="1" si="223"/>
        <v>-</v>
      </c>
      <c r="R73" s="16" t="str">
        <f t="shared" ca="1" si="224"/>
        <v>-</v>
      </c>
      <c r="S73" s="16"/>
      <c r="T73" s="16" t="str">
        <f t="shared" ca="1" si="225"/>
        <v>-</v>
      </c>
      <c r="U73" s="16" t="str">
        <f t="shared" ca="1" si="226"/>
        <v>-</v>
      </c>
      <c r="V73" s="17"/>
      <c r="W73" s="624"/>
      <c r="X73" s="24">
        <f ca="1">Horarios!C73</f>
        <v>46199.875</v>
      </c>
      <c r="Y73" s="25">
        <f ca="1">Horarios!C73</f>
        <v>46199.875</v>
      </c>
      <c r="Z73" s="26" t="str">
        <f>$Z$8</f>
        <v>J3</v>
      </c>
      <c r="AA73" s="27" t="str">
        <f ca="1">A70</f>
        <v>Senegal</v>
      </c>
      <c r="AB73" s="48" t="e" cm="1" vm="36">
        <f t="array" aca="1" ref="AB73" ca="1">Ver_flag_local</f>
        <v>#VALUE!</v>
      </c>
      <c r="AC73" s="49">
        <v>2</v>
      </c>
      <c r="AD73" s="50">
        <v>1</v>
      </c>
      <c r="AE73" s="563" t="e" cm="1" vm="37">
        <f t="array" aca="1" ref="AE73" ca="1">Ver_flag_visit</f>
        <v>#VALUE!</v>
      </c>
      <c r="AF73" s="29" t="str">
        <f ca="1">A71</f>
        <v>Irak</v>
      </c>
      <c r="AG73" s="297">
        <f t="shared" si="227"/>
        <v>1</v>
      </c>
      <c r="AH73" s="183">
        <v>62</v>
      </c>
      <c r="AI73" s="169" t="str">
        <f t="shared" si="231"/>
        <v>4I</v>
      </c>
      <c r="AJ73" s="40">
        <v>4</v>
      </c>
      <c r="AK73" s="571" t="e" cm="1" vm="37">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1</v>
      </c>
      <c r="AS73" s="43">
        <f t="shared" ca="1" si="230"/>
        <v>7</v>
      </c>
      <c r="AT73" s="44">
        <f t="shared" ca="1" si="230"/>
        <v>-6</v>
      </c>
      <c r="AU73" s="304">
        <f ca="1">INDEX($DL$6:$DL$53,MATCH(AI73,$DP$6:$DP$53,0))</f>
        <v>1</v>
      </c>
      <c r="AV73" s="170" t="str">
        <f ca="1">INDEX($BD$6:$BD$53,MATCH(AI73,$BM$6:$BM$53,0))</f>
        <v>Irak</v>
      </c>
      <c r="AW73" s="198"/>
      <c r="AX73" s="159"/>
      <c r="AY73" s="193" t="str">
        <f ca="1">+A72</f>
        <v>Noruega</v>
      </c>
      <c r="AZ73" s="194"/>
      <c r="BA73" s="164"/>
      <c r="DN73" s="16"/>
    </row>
    <row r="74" spans="1:121" ht="16"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P.2 (2)</v>
      </c>
      <c r="G76" s="16"/>
      <c r="H76" s="16" t="str">
        <f t="shared" ref="H76:H81" ca="1" si="235">IF(D76="Pendiente","-",INDEX($BZ$6:$BZ$53,MATCH($AA76,$BD$6:$BD$53,0)))</f>
        <v>-</v>
      </c>
      <c r="I76" s="16" t="str">
        <f t="shared" ref="I76:I81" ca="1" si="236">IF(D76="Pendiente","-",INDEX($BZ$6:$BZ$53,MATCH($AF76,$BD$6:$BD$53,0)))</f>
        <v>P.2 (2)</v>
      </c>
      <c r="J76" s="16"/>
      <c r="K76" s="16" t="str">
        <f t="shared" ref="K76:K81" ca="1" si="237">IF(D76="Pendiente","-",INDEX($CE$6:$CE$53,MATCH($AA76,$BD$6:$BD$53,0)))</f>
        <v>-</v>
      </c>
      <c r="L76" s="16" t="str">
        <f t="shared" ref="L76:L81" ca="1" si="238">IF(D76="Pendiente","-",INDEX($CE$6:$CE$53,MATCH($AF76,$BD$6:$BD$53,0)))</f>
        <v>P.2 (2)</v>
      </c>
      <c r="M76" s="16"/>
      <c r="N76" s="16" t="str">
        <f t="shared" ref="N76:N81" ca="1" si="239">IF(D76="Pendiente","-",INDEX($CH$6:$CH$53,MATCH($AA76,$BD$6:$BD$53,0)))</f>
        <v>-</v>
      </c>
      <c r="O76" s="16" t="str">
        <f t="shared" ref="O76:O81" ca="1" si="240">IF(D76="Pendiente","-",INDEX($CH$6:$CH$53,MATCH($AF76,$BD$6:$BD$53,0)))</f>
        <v>P.2 (2)</v>
      </c>
      <c r="P76" s="16"/>
      <c r="Q76" s="16" t="str">
        <f t="shared" ref="Q76:Q81" ca="1" si="241">IF(D76="Pendiente","-",INDEX($CN$6:$CN$53,MATCH($AA76,$BD$6:$BD$53,0)))</f>
        <v>-</v>
      </c>
      <c r="R76" s="16" t="str">
        <f t="shared" ref="R76:R81" ca="1" si="242">IF(D76="Pendiente","-",INDEX($CN$6:$CN$53,MATCH($AF76,$BD$6:$BD$53,0)))</f>
        <v>P.2 (2)</v>
      </c>
      <c r="S76" s="16"/>
      <c r="T76" s="16" t="str">
        <f t="shared" ref="T76:T81" ca="1" si="243">IF(D76="Pendiente","-",INDEX($CS$6:$CS$53,MATCH($AA76,$BD$6:$BD$53,0)))</f>
        <v>-</v>
      </c>
      <c r="U76" s="16" t="str">
        <f t="shared" ref="U76:U81" ca="1" si="244">IF(D76="Pendiente","-",INDEX($CS$6:$CS$53,MATCH($AF76,$BD$6:$BD$53,0)))</f>
        <v>P.2 (2)</v>
      </c>
      <c r="V76" s="17"/>
      <c r="W76" s="619" t="s">
        <v>5</v>
      </c>
      <c r="X76" s="20">
        <f ca="1">Horarios!C76</f>
        <v>46190.125</v>
      </c>
      <c r="Y76" s="21">
        <f ca="1">Horarios!C76</f>
        <v>46190.125</v>
      </c>
      <c r="Z76" s="22" t="str">
        <f>$Z$4</f>
        <v>J1</v>
      </c>
      <c r="AA76" s="23" t="str">
        <f ca="1">A77</f>
        <v>Argentina</v>
      </c>
      <c r="AB76" s="45" t="e" cm="1" vm="39">
        <f t="array" aca="1" ref="AB76" ca="1">Ver_flag_local</f>
        <v>#VALUE!</v>
      </c>
      <c r="AC76" s="46">
        <v>2</v>
      </c>
      <c r="AD76" s="47">
        <v>1</v>
      </c>
      <c r="AE76" s="562" t="e" cm="1" vm="40">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 customHeight="1">
      <c r="A77" s="16" t="str">
        <f ca="1">+Equipos!B38</f>
        <v>Argentina</v>
      </c>
      <c r="B77" s="16"/>
      <c r="C77" s="16"/>
      <c r="D77" s="16" t="str">
        <f t="shared" si="232"/>
        <v>Local</v>
      </c>
      <c r="E77" s="16" t="str">
        <f t="shared" ca="1" si="233"/>
        <v>P.2 (2)</v>
      </c>
      <c r="F77" s="16" t="str">
        <f t="shared" ca="1" si="234"/>
        <v>-</v>
      </c>
      <c r="G77" s="16"/>
      <c r="H77" s="16" t="str">
        <f t="shared" ca="1" si="235"/>
        <v>P.2 (2)</v>
      </c>
      <c r="I77" s="16" t="str">
        <f t="shared" ca="1" si="236"/>
        <v>-</v>
      </c>
      <c r="J77" s="16"/>
      <c r="K77" s="16" t="str">
        <f t="shared" ca="1" si="237"/>
        <v>P.2 (2)</v>
      </c>
      <c r="L77" s="16" t="str">
        <f t="shared" ca="1" si="238"/>
        <v>-</v>
      </c>
      <c r="M77" s="16"/>
      <c r="N77" s="16" t="str">
        <f t="shared" ca="1" si="239"/>
        <v>P.2 (2)</v>
      </c>
      <c r="O77" s="16" t="str">
        <f t="shared" ca="1" si="240"/>
        <v>-</v>
      </c>
      <c r="P77" s="16"/>
      <c r="Q77" s="16" t="str">
        <f t="shared" ca="1" si="241"/>
        <v>P.2 (2)</v>
      </c>
      <c r="R77" s="16" t="str">
        <f t="shared" ca="1" si="242"/>
        <v>-</v>
      </c>
      <c r="S77" s="16"/>
      <c r="T77" s="16" t="str">
        <f t="shared" ca="1" si="243"/>
        <v>P.2 (2)</v>
      </c>
      <c r="U77" s="16" t="str">
        <f t="shared" ca="1" si="244"/>
        <v>-</v>
      </c>
      <c r="V77" s="17"/>
      <c r="W77" s="619"/>
      <c r="X77" s="20">
        <f ca="1">Horarios!C77</f>
        <v>46190.25</v>
      </c>
      <c r="Y77" s="21">
        <f ca="1">Horarios!C77</f>
        <v>46190.25</v>
      </c>
      <c r="Z77" s="22" t="str">
        <f>$Z$4</f>
        <v>J1</v>
      </c>
      <c r="AA77" s="23" t="str">
        <f ca="1">A79</f>
        <v>Austria</v>
      </c>
      <c r="AB77" s="45" t="e" cm="1" vm="41">
        <f t="array" aca="1" ref="AB77" ca="1">Ver_flag_local</f>
        <v>#VALUE!</v>
      </c>
      <c r="AC77" s="46">
        <v>1</v>
      </c>
      <c r="AD77" s="47">
        <v>0</v>
      </c>
      <c r="AE77" s="562" t="e" cm="1" vm="42">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 customHeight="1">
      <c r="A78" s="16" t="str">
        <f ca="1">+Equipos!B39</f>
        <v>Argelia</v>
      </c>
      <c r="B78" s="16"/>
      <c r="C78" s="16"/>
      <c r="D78" s="16" t="str">
        <f t="shared" si="232"/>
        <v>Local</v>
      </c>
      <c r="E78" s="16" t="str">
        <f t="shared" ca="1" si="233"/>
        <v>-</v>
      </c>
      <c r="F78" s="16" t="str">
        <f t="shared" ca="1" si="234"/>
        <v>P.2 (2)</v>
      </c>
      <c r="G78" s="16"/>
      <c r="H78" s="16" t="str">
        <f t="shared" ca="1" si="235"/>
        <v>-</v>
      </c>
      <c r="I78" s="16" t="str">
        <f t="shared" ca="1" si="236"/>
        <v>P.2 (2)</v>
      </c>
      <c r="J78" s="16"/>
      <c r="K78" s="16" t="str">
        <f t="shared" ca="1" si="237"/>
        <v>-</v>
      </c>
      <c r="L78" s="16" t="str">
        <f t="shared" ca="1" si="238"/>
        <v>P.2 (2)</v>
      </c>
      <c r="M78" s="16"/>
      <c r="N78" s="16" t="str">
        <f t="shared" ca="1" si="239"/>
        <v>-</v>
      </c>
      <c r="O78" s="16" t="str">
        <f t="shared" ca="1" si="240"/>
        <v>P.2 (2)</v>
      </c>
      <c r="P78" s="16"/>
      <c r="Q78" s="16" t="str">
        <f t="shared" ca="1" si="241"/>
        <v>-</v>
      </c>
      <c r="R78" s="16" t="str">
        <f t="shared" ca="1" si="242"/>
        <v>P.2 (2)</v>
      </c>
      <c r="S78" s="16"/>
      <c r="T78" s="16" t="str">
        <f t="shared" ca="1" si="243"/>
        <v>-</v>
      </c>
      <c r="U78" s="16" t="str">
        <f t="shared" ca="1" si="244"/>
        <v>P.2 (2)</v>
      </c>
      <c r="V78" s="17"/>
      <c r="W78" s="619"/>
      <c r="X78" s="20">
        <f ca="1">Horarios!C78</f>
        <v>46195.791666666664</v>
      </c>
      <c r="Y78" s="21">
        <f ca="1">Horarios!C78</f>
        <v>46195.791666666664</v>
      </c>
      <c r="Z78" s="22" t="str">
        <f>$Z$6</f>
        <v>J2</v>
      </c>
      <c r="AA78" s="23" t="str">
        <f ca="1">A77</f>
        <v>Argentina</v>
      </c>
      <c r="AB78" s="45" t="e" cm="1" vm="39">
        <f t="array" aca="1" ref="AB78" ca="1">Ver_flag_local</f>
        <v>#VALUE!</v>
      </c>
      <c r="AC78" s="46">
        <v>2</v>
      </c>
      <c r="AD78" s="47">
        <v>0</v>
      </c>
      <c r="AE78" s="562" t="e" cm="1" vm="41">
        <f t="array" aca="1" ref="AE78" ca="1">Ver_flag_visit</f>
        <v>#VALUE!</v>
      </c>
      <c r="AF78" s="28" t="str">
        <f ca="1">A79</f>
        <v>Austria</v>
      </c>
      <c r="AG78" s="297">
        <f t="shared" si="245"/>
        <v>1</v>
      </c>
      <c r="AH78" s="183">
        <v>43</v>
      </c>
      <c r="AI78" s="169" t="str">
        <f>AJ78&amp;$B$76</f>
        <v>1J</v>
      </c>
      <c r="AJ78" s="36">
        <v>1</v>
      </c>
      <c r="AK78" s="568" t="e" cm="1" vm="39">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7</v>
      </c>
      <c r="AS78" s="32">
        <f t="shared" ca="1" si="248"/>
        <v>1</v>
      </c>
      <c r="AT78" s="37">
        <f t="shared" ca="1" si="248"/>
        <v>6</v>
      </c>
      <c r="AU78" s="304">
        <f ca="1">INDEX($DL$6:$DL$53,MATCH(AI78,$DP$6:$DP$53,0))</f>
        <v>1</v>
      </c>
      <c r="AV78" s="170" t="str">
        <f ca="1">INDEX($BD$6:$BD$53,MATCH(AI78,$BM$6:$BM$53,0))</f>
        <v>Argentina</v>
      </c>
      <c r="AW78" s="198"/>
      <c r="AX78" s="159"/>
      <c r="AY78" s="189" t="str">
        <f ca="1">+A77</f>
        <v>Argentina</v>
      </c>
      <c r="AZ78" s="190"/>
      <c r="BA78" s="164"/>
      <c r="DN78" s="16"/>
    </row>
    <row r="79" spans="1:121" ht="16" customHeight="1">
      <c r="A79" s="16" t="str">
        <f ca="1">+Equipos!B40</f>
        <v>Austria</v>
      </c>
      <c r="B79" s="16"/>
      <c r="C79" s="16"/>
      <c r="D79" s="16" t="str">
        <f t="shared" si="232"/>
        <v>Visitante</v>
      </c>
      <c r="E79" s="16" t="str">
        <f t="shared" ca="1" si="233"/>
        <v>-</v>
      </c>
      <c r="F79" s="16" t="str">
        <f t="shared" ca="1" si="234"/>
        <v>P.2 (2)</v>
      </c>
      <c r="G79" s="16"/>
      <c r="H79" s="16" t="str">
        <f t="shared" ca="1" si="235"/>
        <v>-</v>
      </c>
      <c r="I79" s="16" t="str">
        <f t="shared" ca="1" si="236"/>
        <v>P.2 (2)</v>
      </c>
      <c r="J79" s="16"/>
      <c r="K79" s="16" t="str">
        <f t="shared" ca="1" si="237"/>
        <v>-</v>
      </c>
      <c r="L79" s="16" t="str">
        <f t="shared" ca="1" si="238"/>
        <v>P.2 (2)</v>
      </c>
      <c r="M79" s="16"/>
      <c r="N79" s="16" t="str">
        <f t="shared" ca="1" si="239"/>
        <v>-</v>
      </c>
      <c r="O79" s="16" t="str">
        <f t="shared" ca="1" si="240"/>
        <v>P.2 (2)</v>
      </c>
      <c r="P79" s="16"/>
      <c r="Q79" s="16" t="str">
        <f t="shared" ca="1" si="241"/>
        <v>-</v>
      </c>
      <c r="R79" s="16" t="str">
        <f t="shared" ca="1" si="242"/>
        <v>P.2 (2)</v>
      </c>
      <c r="S79" s="16"/>
      <c r="T79" s="16" t="str">
        <f t="shared" ca="1" si="243"/>
        <v>-</v>
      </c>
      <c r="U79" s="16" t="str">
        <f t="shared" ca="1" si="244"/>
        <v>P.2 (2)</v>
      </c>
      <c r="V79" s="17"/>
      <c r="W79" s="619"/>
      <c r="X79" s="20">
        <f ca="1">Horarios!C79</f>
        <v>46196.208333333336</v>
      </c>
      <c r="Y79" s="21">
        <f ca="1">Horarios!C79</f>
        <v>46196.208333333336</v>
      </c>
      <c r="Z79" s="22" t="str">
        <f>$Z$6</f>
        <v>J2</v>
      </c>
      <c r="AA79" s="23" t="str">
        <f ca="1">A80</f>
        <v>Jordania</v>
      </c>
      <c r="AB79" s="45" t="e" cm="1" vm="42">
        <f t="array" aca="1" ref="AB79" ca="1">Ver_flag_local</f>
        <v>#VALUE!</v>
      </c>
      <c r="AC79" s="46">
        <v>0</v>
      </c>
      <c r="AD79" s="47">
        <v>1</v>
      </c>
      <c r="AE79" s="562" t="e" cm="1" vm="40">
        <f t="array" aca="1" ref="AE79" ca="1">Ver_flag_visit</f>
        <v>#VALUE!</v>
      </c>
      <c r="AF79" s="28" t="str">
        <f ca="1">A78</f>
        <v>Argelia</v>
      </c>
      <c r="AG79" s="297">
        <f t="shared" si="245"/>
        <v>1</v>
      </c>
      <c r="AH79" s="183">
        <v>44</v>
      </c>
      <c r="AI79" s="169" t="str">
        <f t="shared" ref="AI79:AI81" si="249">AJ79&amp;$B$76</f>
        <v>2J</v>
      </c>
      <c r="AJ79" s="38">
        <v>2</v>
      </c>
      <c r="AK79" s="569" t="e" cm="1" vm="40">
        <f t="array" aca="1" ref="AK79" ca="1">Ver_flag_visit</f>
        <v>#VALUE!</v>
      </c>
      <c r="AL79" s="33" t="str">
        <f ca="1">IFERROR(INDEX($BD$6:$BD$53,MATCH(AI79,$BN$6:$BN$53,0)),"")</f>
        <v>Argelia</v>
      </c>
      <c r="AM79" s="34">
        <f t="shared" ca="1" si="248"/>
        <v>4</v>
      </c>
      <c r="AN79" s="35">
        <f t="shared" ca="1" si="248"/>
        <v>3</v>
      </c>
      <c r="AO79" s="35">
        <f t="shared" ca="1" si="248"/>
        <v>1</v>
      </c>
      <c r="AP79" s="35">
        <f t="shared" ca="1" si="248"/>
        <v>1</v>
      </c>
      <c r="AQ79" s="35">
        <f t="shared" ca="1" si="248"/>
        <v>1</v>
      </c>
      <c r="AR79" s="35">
        <f t="shared" ca="1" si="248"/>
        <v>3</v>
      </c>
      <c r="AS79" s="35">
        <f t="shared" ca="1" si="248"/>
        <v>3</v>
      </c>
      <c r="AT79" s="39">
        <f t="shared" ca="1" si="248"/>
        <v>0</v>
      </c>
      <c r="AU79" s="304">
        <f ca="1">INDEX($DL$6:$DL$53,MATCH(AI79,$DP$6:$DP$53,0))</f>
        <v>1</v>
      </c>
      <c r="AV79" s="170" t="str">
        <f ca="1">INDEX($BD$6:$BD$53,MATCH(AI79,$BM$6:$BM$53,0))</f>
        <v>Argelia</v>
      </c>
      <c r="AW79" s="198"/>
      <c r="AX79" s="159"/>
      <c r="AY79" s="191" t="str">
        <f ca="1">+A78</f>
        <v>Argelia</v>
      </c>
      <c r="AZ79" s="192"/>
      <c r="BA79" s="164"/>
      <c r="DN79" s="16"/>
    </row>
    <row r="80" spans="1:121" ht="16" customHeight="1">
      <c r="A80" s="16" t="str">
        <f ca="1">+Equipos!B41</f>
        <v>Jordania</v>
      </c>
      <c r="B80" s="16"/>
      <c r="C80" s="16"/>
      <c r="D80" s="16" t="str">
        <f t="shared" si="232"/>
        <v>Empate</v>
      </c>
      <c r="E80" s="16" t="str">
        <f t="shared" ca="1" si="233"/>
        <v>P.2 (2)</v>
      </c>
      <c r="F80" s="16" t="str">
        <f t="shared" ca="1" si="234"/>
        <v>P.2 (2)</v>
      </c>
      <c r="G80" s="16"/>
      <c r="H80" s="16" t="str">
        <f t="shared" ca="1" si="235"/>
        <v>P.2 (2)</v>
      </c>
      <c r="I80" s="16" t="str">
        <f t="shared" ca="1" si="236"/>
        <v>P.2 (2)</v>
      </c>
      <c r="J80" s="16"/>
      <c r="K80" s="16" t="str">
        <f t="shared" ca="1" si="237"/>
        <v>P.2 (2)</v>
      </c>
      <c r="L80" s="16" t="str">
        <f t="shared" ca="1" si="238"/>
        <v>P.2 (2)</v>
      </c>
      <c r="M80" s="16"/>
      <c r="N80" s="16" t="str">
        <f t="shared" ca="1" si="239"/>
        <v>P.2 (2)</v>
      </c>
      <c r="O80" s="16" t="str">
        <f t="shared" ca="1" si="240"/>
        <v>P.2 (2)</v>
      </c>
      <c r="P80" s="16"/>
      <c r="Q80" s="16" t="str">
        <f t="shared" ca="1" si="241"/>
        <v>P.2 (2)</v>
      </c>
      <c r="R80" s="16" t="str">
        <f t="shared" ca="1" si="242"/>
        <v>P.2 (2)</v>
      </c>
      <c r="S80" s="16"/>
      <c r="T80" s="16" t="str">
        <f t="shared" ca="1" si="243"/>
        <v>P.2 (2)</v>
      </c>
      <c r="U80" s="16" t="str">
        <f t="shared" ca="1" si="244"/>
        <v>P.2 (2)</v>
      </c>
      <c r="V80" s="17"/>
      <c r="W80" s="619"/>
      <c r="X80" s="20">
        <f ca="1">Horarios!C80</f>
        <v>46201.166666666664</v>
      </c>
      <c r="Y80" s="21">
        <f ca="1">Horarios!C80</f>
        <v>46201.166666666664</v>
      </c>
      <c r="Z80" s="22" t="str">
        <f>$Z$8</f>
        <v>J3</v>
      </c>
      <c r="AA80" s="23" t="str">
        <f ca="1">A78</f>
        <v>Argelia</v>
      </c>
      <c r="AB80" s="45" t="e" cm="1" vm="40">
        <f t="array" aca="1" ref="AB80" ca="1">Ver_flag_local</f>
        <v>#VALUE!</v>
      </c>
      <c r="AC80" s="46">
        <v>1</v>
      </c>
      <c r="AD80" s="47">
        <v>1</v>
      </c>
      <c r="AE80" s="562" t="e" cm="1" vm="41">
        <f t="array" aca="1" ref="AE80" ca="1">Ver_flag_visit</f>
        <v>#VALUE!</v>
      </c>
      <c r="AF80" s="28" t="str">
        <f ca="1">A79</f>
        <v>Austria</v>
      </c>
      <c r="AG80" s="297">
        <f t="shared" si="245"/>
        <v>1</v>
      </c>
      <c r="AH80" s="183">
        <v>69</v>
      </c>
      <c r="AI80" s="169" t="str">
        <f t="shared" si="249"/>
        <v>3J</v>
      </c>
      <c r="AJ80" s="38">
        <v>3</v>
      </c>
      <c r="AK80" s="569" t="e" cm="1" vm="41">
        <f t="array" aca="1" ref="AK80" ca="1">Ver_flag_visit</f>
        <v>#VALUE!</v>
      </c>
      <c r="AL80" s="33" t="str">
        <f ca="1">IFERROR(INDEX($BD$6:$BD$53,MATCH(AI80,$BN$6:$BN$53,0)),"")</f>
        <v>Austria</v>
      </c>
      <c r="AM80" s="34">
        <f t="shared" ca="1" si="248"/>
        <v>4</v>
      </c>
      <c r="AN80" s="35">
        <f t="shared" ca="1" si="248"/>
        <v>3</v>
      </c>
      <c r="AO80" s="35">
        <f t="shared" ca="1" si="248"/>
        <v>1</v>
      </c>
      <c r="AP80" s="35">
        <f t="shared" ca="1" si="248"/>
        <v>1</v>
      </c>
      <c r="AQ80" s="35">
        <f t="shared" ca="1" si="248"/>
        <v>1</v>
      </c>
      <c r="AR80" s="35">
        <f t="shared" ca="1" si="248"/>
        <v>2</v>
      </c>
      <c r="AS80" s="35">
        <f t="shared" ca="1" si="248"/>
        <v>3</v>
      </c>
      <c r="AT80" s="39">
        <f t="shared" ca="1" si="248"/>
        <v>-1</v>
      </c>
      <c r="AU80" s="304">
        <f ca="1">INDEX($DL$6:$DL$53,MATCH(AI80,$DP$6:$DP$53,0))</f>
        <v>1</v>
      </c>
      <c r="AV80" s="170" t="str">
        <f ca="1">INDEX($BD$6:$BD$53,MATCH(AI80,$BM$6:$BM$53,0))</f>
        <v>Austria</v>
      </c>
      <c r="AW80" s="198"/>
      <c r="AX80" s="159"/>
      <c r="AY80" s="189" t="str">
        <f ca="1">+A79</f>
        <v>Austria</v>
      </c>
      <c r="AZ80" s="190"/>
      <c r="BA80" s="164"/>
      <c r="DN80" s="16"/>
    </row>
    <row r="81" spans="1:118" ht="16"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20"/>
      <c r="X81" s="24">
        <f ca="1">Horarios!C81</f>
        <v>46201.166666666664</v>
      </c>
      <c r="Y81" s="25">
        <f ca="1">Horarios!C81</f>
        <v>46201.166666666664</v>
      </c>
      <c r="Z81" s="26" t="str">
        <f>$Z$8</f>
        <v>J3</v>
      </c>
      <c r="AA81" s="27" t="str">
        <f ca="1">A80</f>
        <v>Jordania</v>
      </c>
      <c r="AB81" s="48" t="e" cm="1" vm="42">
        <f t="array" aca="1" ref="AB81" ca="1">Ver_flag_local</f>
        <v>#VALUE!</v>
      </c>
      <c r="AC81" s="49">
        <v>0</v>
      </c>
      <c r="AD81" s="50">
        <v>3</v>
      </c>
      <c r="AE81" s="563" t="e" cm="1" vm="39">
        <f t="array" aca="1" ref="AE81" ca="1">Ver_flag_visit</f>
        <v>#VALUE!</v>
      </c>
      <c r="AF81" s="29" t="str">
        <f ca="1">A77</f>
        <v>Argentina</v>
      </c>
      <c r="AG81" s="297">
        <f t="shared" si="245"/>
        <v>1</v>
      </c>
      <c r="AH81" s="183">
        <v>70</v>
      </c>
      <c r="AI81" s="169" t="str">
        <f t="shared" si="249"/>
        <v>4J</v>
      </c>
      <c r="AJ81" s="40">
        <v>4</v>
      </c>
      <c r="AK81" s="571" t="e" cm="1" vm="42">
        <f t="array" aca="1" ref="AK81" ca="1">Ver_flag_visit</f>
        <v>#VALUE!</v>
      </c>
      <c r="AL81" s="41" t="str">
        <f ca="1">IFERROR(INDEX($BD$6:$BD$53,MATCH(AI81,$BN$6:$BN$53,0)),"")</f>
        <v>Jordania</v>
      </c>
      <c r="AM81" s="42">
        <f t="shared" ca="1" si="248"/>
        <v>0</v>
      </c>
      <c r="AN81" s="43">
        <f t="shared" ca="1" si="248"/>
        <v>3</v>
      </c>
      <c r="AO81" s="43">
        <f t="shared" ca="1" si="248"/>
        <v>0</v>
      </c>
      <c r="AP81" s="43">
        <f t="shared" ca="1" si="248"/>
        <v>0</v>
      </c>
      <c r="AQ81" s="43">
        <f t="shared" ca="1" si="248"/>
        <v>3</v>
      </c>
      <c r="AR81" s="43">
        <f t="shared" ca="1" si="248"/>
        <v>0</v>
      </c>
      <c r="AS81" s="43">
        <f t="shared" ca="1" si="248"/>
        <v>5</v>
      </c>
      <c r="AT81" s="44">
        <f t="shared" ca="1" si="248"/>
        <v>-5</v>
      </c>
      <c r="AU81" s="304">
        <f ca="1">INDEX($DL$6:$DL$53,MATCH(AI81,$DP$6:$DP$53,0))</f>
        <v>1</v>
      </c>
      <c r="AV81" s="170" t="str">
        <f ca="1">INDEX($BD$6:$BD$53,MATCH(AI81,$BM$6:$BM$53,0))</f>
        <v>Jordania</v>
      </c>
      <c r="AW81" s="198"/>
      <c r="AX81" s="159"/>
      <c r="AY81" s="193" t="str">
        <f ca="1">+A80</f>
        <v>Jordania</v>
      </c>
      <c r="AZ81" s="194"/>
      <c r="BA81" s="164"/>
      <c r="DN81" s="16"/>
    </row>
    <row r="82" spans="1:118" ht="16"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P.1 (2)</v>
      </c>
      <c r="F84" s="16" t="str">
        <f t="shared" ref="F84:F89" ca="1" si="252">IF(D84="Pendiente","-",INDEX($BT$6:$BT$53,MATCH($AF84,$BD$6:$BD$53,0)))</f>
        <v>-</v>
      </c>
      <c r="G84" s="16"/>
      <c r="H84" s="16" t="str">
        <f t="shared" ref="H84:H89" ca="1" si="253">IF(D84="Pendiente","-",INDEX($BZ$6:$BZ$53,MATCH($AA84,$BD$6:$BD$53,0)))</f>
        <v>P.1 (2)</v>
      </c>
      <c r="I84" s="16" t="str">
        <f t="shared" ref="I84:I89" ca="1" si="254">IF(D84="Pendiente","-",INDEX($BZ$6:$BZ$53,MATCH($AF84,$BD$6:$BD$53,0)))</f>
        <v>-</v>
      </c>
      <c r="J84" s="16"/>
      <c r="K84" s="16" t="str">
        <f t="shared" ref="K84:K89" ca="1" si="255">IF(D84="Pendiente","-",INDEX($CE$6:$CE$53,MATCH($AA84,$BD$6:$BD$53,0)))</f>
        <v>P.1 (2)</v>
      </c>
      <c r="L84" s="16" t="str">
        <f t="shared" ref="L84:L89" ca="1" si="256">IF(D84="Pendiente","-",INDEX($CE$6:$CE$53,MATCH($AF84,$BD$6:$BD$53,0)))</f>
        <v>-</v>
      </c>
      <c r="M84" s="16"/>
      <c r="N84" s="16" t="str">
        <f t="shared" ref="N84:N89" ca="1" si="257">IF(D84="Pendiente","-",INDEX($CH$6:$CH$53,MATCH($AA84,$BD$6:$BD$53,0)))</f>
        <v>P.1 (2)</v>
      </c>
      <c r="O84" s="16" t="str">
        <f t="shared" ref="O84:O89" ca="1" si="258">IF(D84="Pendiente","-",INDEX($CH$6:$CH$53,MATCH($AF84,$BD$6:$BD$53,0)))</f>
        <v>-</v>
      </c>
      <c r="P84" s="16"/>
      <c r="Q84" s="16" t="str">
        <f t="shared" ref="Q84:Q89" ca="1" si="259">IF(D84="Pendiente","-",INDEX($CN$6:$CN$53,MATCH($AA84,$BD$6:$BD$53,0)))</f>
        <v>P.1 (2)</v>
      </c>
      <c r="R84" s="16" t="str">
        <f t="shared" ref="R84:R89" ca="1" si="260">IF(D84="Pendiente","-",INDEX($CN$6:$CN$53,MATCH($AF84,$BD$6:$BD$53,0)))</f>
        <v>-</v>
      </c>
      <c r="S84" s="16"/>
      <c r="T84" s="16" t="str">
        <f t="shared" ref="T84:T89" ca="1" si="261">IF(D84="Pendiente","-",INDEX($CS$6:$CS$53,MATCH($AA84,$BD$6:$BD$53,0)))</f>
        <v>P.1 (2)</v>
      </c>
      <c r="U84" s="16" t="str">
        <f t="shared" ref="U84:U89" ca="1" si="262">IF(D84="Pendiente","-",INDEX($CS$6:$CS$53,MATCH($AF84,$BD$6:$BD$53,0)))</f>
        <v>-</v>
      </c>
      <c r="V84" s="17"/>
      <c r="W84" s="625" t="s">
        <v>448</v>
      </c>
      <c r="X84" s="20">
        <f ca="1">Horarios!C84</f>
        <v>46190.791666666664</v>
      </c>
      <c r="Y84" s="21">
        <f ca="1">Horarios!C84</f>
        <v>46190.791666666664</v>
      </c>
      <c r="Z84" s="22" t="str">
        <f>$Z$4</f>
        <v>J1</v>
      </c>
      <c r="AA84" s="23" t="str">
        <f ca="1">A85</f>
        <v>Portugal</v>
      </c>
      <c r="AB84" s="45" t="e" cm="1" vm="43">
        <f t="array" aca="1" ref="AB84" ca="1">Ver_flag_local</f>
        <v>#VALUE!</v>
      </c>
      <c r="AC84" s="46">
        <v>3</v>
      </c>
      <c r="AD84" s="47">
        <v>0</v>
      </c>
      <c r="AE84" s="562" t="e" cm="1" vm="44">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 customHeight="1">
      <c r="A85" s="16" t="str">
        <f ca="1">+Equipos!B42</f>
        <v>Portugal</v>
      </c>
      <c r="B85" s="16"/>
      <c r="C85" s="16"/>
      <c r="D85" s="16" t="str">
        <f t="shared" si="250"/>
        <v>Visitante</v>
      </c>
      <c r="E85" s="16" t="str">
        <f t="shared" ca="1" si="251"/>
        <v>-</v>
      </c>
      <c r="F85" s="16" t="str">
        <f t="shared" ca="1" si="252"/>
        <v>P.1 (2)</v>
      </c>
      <c r="G85" s="16"/>
      <c r="H85" s="16" t="str">
        <f t="shared" ca="1" si="253"/>
        <v>-</v>
      </c>
      <c r="I85" s="16" t="str">
        <f t="shared" ca="1" si="254"/>
        <v>P.1 (2)</v>
      </c>
      <c r="J85" s="16"/>
      <c r="K85" s="16" t="str">
        <f t="shared" ca="1" si="255"/>
        <v>-</v>
      </c>
      <c r="L85" s="16" t="str">
        <f t="shared" ca="1" si="256"/>
        <v>P.1 (2)</v>
      </c>
      <c r="M85" s="16"/>
      <c r="N85" s="16" t="str">
        <f t="shared" ca="1" si="257"/>
        <v>-</v>
      </c>
      <c r="O85" s="16" t="str">
        <f t="shared" ca="1" si="258"/>
        <v>P.1 (2)</v>
      </c>
      <c r="P85" s="16"/>
      <c r="Q85" s="16" t="str">
        <f t="shared" ca="1" si="259"/>
        <v>-</v>
      </c>
      <c r="R85" s="16" t="str">
        <f t="shared" ca="1" si="260"/>
        <v>P.1 (2)</v>
      </c>
      <c r="S85" s="16"/>
      <c r="T85" s="16" t="str">
        <f t="shared" ca="1" si="261"/>
        <v>-</v>
      </c>
      <c r="U85" s="16" t="str">
        <f t="shared" ca="1" si="262"/>
        <v>P.1 (2)</v>
      </c>
      <c r="V85" s="17"/>
      <c r="W85" s="625"/>
      <c r="X85" s="20">
        <f ca="1">Horarios!C85</f>
        <v>46191.166666666664</v>
      </c>
      <c r="Y85" s="21">
        <f ca="1">Horarios!C85</f>
        <v>46191.166666666664</v>
      </c>
      <c r="Z85" s="22" t="str">
        <f>$Z$4</f>
        <v>J1</v>
      </c>
      <c r="AA85" s="23" t="str">
        <f ca="1">A87</f>
        <v>Uzbekistán</v>
      </c>
      <c r="AB85" s="45" t="e" cm="1" vm="45">
        <f t="array" aca="1" ref="AB85" ca="1">Ver_flag_local</f>
        <v>#VALUE!</v>
      </c>
      <c r="AC85" s="46">
        <v>0</v>
      </c>
      <c r="AD85" s="47">
        <v>2</v>
      </c>
      <c r="AE85" s="562" t="e" cm="1" vm="46">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 customHeight="1">
      <c r="A86" s="16" t="str">
        <f ca="1">+Equipos!B43</f>
        <v>RD Congo</v>
      </c>
      <c r="B86" s="16"/>
      <c r="C86" s="16"/>
      <c r="D86" s="16" t="str">
        <f t="shared" si="250"/>
        <v>Local</v>
      </c>
      <c r="E86" s="16" t="str">
        <f t="shared" ca="1" si="251"/>
        <v>P.1 (2)</v>
      </c>
      <c r="F86" s="16" t="str">
        <f t="shared" ca="1" si="252"/>
        <v>-</v>
      </c>
      <c r="G86" s="16"/>
      <c r="H86" s="16" t="str">
        <f t="shared" ca="1" si="253"/>
        <v>P.1 (2)</v>
      </c>
      <c r="I86" s="16" t="str">
        <f t="shared" ca="1" si="254"/>
        <v>-</v>
      </c>
      <c r="J86" s="16"/>
      <c r="K86" s="16" t="str">
        <f t="shared" ca="1" si="255"/>
        <v>P.1 (2)</v>
      </c>
      <c r="L86" s="16" t="str">
        <f t="shared" ca="1" si="256"/>
        <v>-</v>
      </c>
      <c r="M86" s="16"/>
      <c r="N86" s="16" t="str">
        <f t="shared" ca="1" si="257"/>
        <v>P.1 (2)</v>
      </c>
      <c r="O86" s="16" t="str">
        <f t="shared" ca="1" si="258"/>
        <v>-</v>
      </c>
      <c r="P86" s="16"/>
      <c r="Q86" s="16" t="str">
        <f t="shared" ca="1" si="259"/>
        <v>P.1 (2)</v>
      </c>
      <c r="R86" s="16" t="str">
        <f t="shared" ca="1" si="260"/>
        <v>-</v>
      </c>
      <c r="S86" s="16"/>
      <c r="T86" s="16" t="str">
        <f t="shared" ca="1" si="261"/>
        <v>P.1 (2)</v>
      </c>
      <c r="U86" s="16" t="str">
        <f t="shared" ca="1" si="262"/>
        <v>-</v>
      </c>
      <c r="V86" s="17"/>
      <c r="W86" s="625"/>
      <c r="X86" s="20">
        <f ca="1">Horarios!C86</f>
        <v>46196.791666666664</v>
      </c>
      <c r="Y86" s="21">
        <f ca="1">Horarios!C86</f>
        <v>46196.791666666664</v>
      </c>
      <c r="Z86" s="22" t="str">
        <f>$Z$6</f>
        <v>J2</v>
      </c>
      <c r="AA86" s="23" t="str">
        <f ca="1">A85</f>
        <v>Portugal</v>
      </c>
      <c r="AB86" s="45" t="e" cm="1" vm="43">
        <f t="array" aca="1" ref="AB86" ca="1">Ver_flag_local</f>
        <v>#VALUE!</v>
      </c>
      <c r="AC86" s="46">
        <v>5</v>
      </c>
      <c r="AD86" s="47">
        <v>0</v>
      </c>
      <c r="AE86" s="562" t="e" cm="1" vm="45">
        <f t="array" aca="1" ref="AE86" ca="1">Ver_flag_visit</f>
        <v>#VALUE!</v>
      </c>
      <c r="AF86" s="28" t="str">
        <f ca="1">A87</f>
        <v>Uzbekistán</v>
      </c>
      <c r="AG86" s="297">
        <f t="shared" si="263"/>
        <v>1</v>
      </c>
      <c r="AH86" s="183">
        <v>47</v>
      </c>
      <c r="AI86" s="169" t="str">
        <f>AJ86&amp;$B$84</f>
        <v>1K</v>
      </c>
      <c r="AJ86" s="36">
        <v>1</v>
      </c>
      <c r="AK86" s="568" t="e" cm="1" vm="43">
        <f t="array" aca="1" ref="AK86" ca="1">Ver_flag_visit</f>
        <v>#VALUE!</v>
      </c>
      <c r="AL86" s="30" t="str">
        <f ca="1">IFERROR(INDEX($BD$6:$BD$53,MATCH(AI86,$BN$6:$BN$53,0)),"")</f>
        <v>Portugal</v>
      </c>
      <c r="AM86" s="31">
        <f t="shared" ref="AM86:AT89" ca="1" si="266">INDEX($BE$6:$BN$53,MATCH($AL86,$BD$6:$BD$53,0),MATCH(AM$5,$BE$5:$BN$5,0))</f>
        <v>7</v>
      </c>
      <c r="AN86" s="32">
        <f t="shared" ca="1" si="266"/>
        <v>3</v>
      </c>
      <c r="AO86" s="32">
        <f t="shared" ca="1" si="266"/>
        <v>2</v>
      </c>
      <c r="AP86" s="32">
        <f t="shared" ca="1" si="266"/>
        <v>1</v>
      </c>
      <c r="AQ86" s="32">
        <f t="shared" ca="1" si="266"/>
        <v>0</v>
      </c>
      <c r="AR86" s="32">
        <f t="shared" ca="1" si="266"/>
        <v>10</v>
      </c>
      <c r="AS86" s="32">
        <f t="shared" ca="1" si="266"/>
        <v>2</v>
      </c>
      <c r="AT86" s="37">
        <f t="shared" ca="1" si="266"/>
        <v>8</v>
      </c>
      <c r="AU86" s="304">
        <f ca="1">INDEX($DL$6:$DL$53,MATCH(AI86,$DP$6:$DP$53,0))</f>
        <v>1</v>
      </c>
      <c r="AV86" s="170" t="str">
        <f ca="1">INDEX($BD$6:$BD$53,MATCH(AI86,$BM$6:$BM$53,0))</f>
        <v>Portugal</v>
      </c>
      <c r="AW86" s="198"/>
      <c r="AX86" s="159"/>
      <c r="AY86" s="189" t="str">
        <f ca="1">+A85</f>
        <v>Portugal</v>
      </c>
      <c r="AZ86" s="190"/>
      <c r="BA86" s="164"/>
      <c r="DN86" s="16"/>
    </row>
    <row r="87" spans="1:118" ht="16" customHeight="1">
      <c r="A87" s="16" t="str">
        <f ca="1">+Equipos!B44</f>
        <v>Uzbekistán</v>
      </c>
      <c r="B87" s="16"/>
      <c r="C87" s="16"/>
      <c r="D87" s="16" t="str">
        <f t="shared" si="250"/>
        <v>Local</v>
      </c>
      <c r="E87" s="16" t="str">
        <f t="shared" ca="1" si="251"/>
        <v>P.1 (2)</v>
      </c>
      <c r="F87" s="16" t="str">
        <f t="shared" ca="1" si="252"/>
        <v>-</v>
      </c>
      <c r="G87" s="16"/>
      <c r="H87" s="16" t="str">
        <f t="shared" ca="1" si="253"/>
        <v>P.1 (2)</v>
      </c>
      <c r="I87" s="16" t="str">
        <f t="shared" ca="1" si="254"/>
        <v>-</v>
      </c>
      <c r="J87" s="16"/>
      <c r="K87" s="16" t="str">
        <f t="shared" ca="1" si="255"/>
        <v>P.1 (2)</v>
      </c>
      <c r="L87" s="16" t="str">
        <f t="shared" ca="1" si="256"/>
        <v>-</v>
      </c>
      <c r="M87" s="16"/>
      <c r="N87" s="16" t="str">
        <f t="shared" ca="1" si="257"/>
        <v>P.1 (2)</v>
      </c>
      <c r="O87" s="16" t="str">
        <f t="shared" ca="1" si="258"/>
        <v>-</v>
      </c>
      <c r="P87" s="16"/>
      <c r="Q87" s="16" t="str">
        <f t="shared" ca="1" si="259"/>
        <v>P.1 (2)</v>
      </c>
      <c r="R87" s="16" t="str">
        <f t="shared" ca="1" si="260"/>
        <v>-</v>
      </c>
      <c r="S87" s="16"/>
      <c r="T87" s="16" t="str">
        <f t="shared" ca="1" si="261"/>
        <v>P.1 (2)</v>
      </c>
      <c r="U87" s="16" t="str">
        <f t="shared" ca="1" si="262"/>
        <v>-</v>
      </c>
      <c r="V87" s="17"/>
      <c r="W87" s="625"/>
      <c r="X87" s="20">
        <f ca="1">Horarios!C87</f>
        <v>46197.166666666664</v>
      </c>
      <c r="Y87" s="21">
        <f ca="1">Horarios!C87</f>
        <v>46197.166666666664</v>
      </c>
      <c r="Z87" s="22" t="str">
        <f>$Z$6</f>
        <v>J2</v>
      </c>
      <c r="AA87" s="23" t="str">
        <f ca="1">A88</f>
        <v>Colombia</v>
      </c>
      <c r="AB87" s="45" t="e" cm="1" vm="46">
        <f t="array" aca="1" ref="AB87" ca="1">Ver_flag_local</f>
        <v>#VALUE!</v>
      </c>
      <c r="AC87" s="46">
        <v>2</v>
      </c>
      <c r="AD87" s="47">
        <v>1</v>
      </c>
      <c r="AE87" s="562" t="e" cm="1" vm="44">
        <f t="array" aca="1" ref="AE87" ca="1">Ver_flag_visit</f>
        <v>#VALUE!</v>
      </c>
      <c r="AF87" s="28" t="str">
        <f ca="1">A86</f>
        <v>RD Congo</v>
      </c>
      <c r="AG87" s="297">
        <f t="shared" si="263"/>
        <v>1</v>
      </c>
      <c r="AH87" s="183">
        <v>48</v>
      </c>
      <c r="AI87" s="169" t="str">
        <f t="shared" ref="AI87:AI89" si="267">AJ87&amp;$B$84</f>
        <v>2K</v>
      </c>
      <c r="AJ87" s="38">
        <v>2</v>
      </c>
      <c r="AK87" s="569" t="e" cm="1" vm="46">
        <f t="array" aca="1" ref="AK87" ca="1">Ver_flag_visit</f>
        <v>#VALUE!</v>
      </c>
      <c r="AL87" s="33" t="str">
        <f ca="1">IFERROR(INDEX($BD$6:$BD$53,MATCH(AI87,$BN$6:$BN$53,0)),"")</f>
        <v>Colombia</v>
      </c>
      <c r="AM87" s="34">
        <f t="shared" ca="1" si="266"/>
        <v>7</v>
      </c>
      <c r="AN87" s="35">
        <f t="shared" ca="1" si="266"/>
        <v>3</v>
      </c>
      <c r="AO87" s="35">
        <f t="shared" ca="1" si="266"/>
        <v>2</v>
      </c>
      <c r="AP87" s="35">
        <f t="shared" ca="1" si="266"/>
        <v>1</v>
      </c>
      <c r="AQ87" s="35">
        <f t="shared" ca="1" si="266"/>
        <v>0</v>
      </c>
      <c r="AR87" s="35">
        <f t="shared" ca="1" si="266"/>
        <v>6</v>
      </c>
      <c r="AS87" s="35">
        <f t="shared" ca="1" si="266"/>
        <v>3</v>
      </c>
      <c r="AT87" s="39">
        <f t="shared" ca="1" si="266"/>
        <v>3</v>
      </c>
      <c r="AU87" s="304">
        <f ca="1">INDEX($DL$6:$DL$53,MATCH(AI87,$DP$6:$DP$53,0))</f>
        <v>1</v>
      </c>
      <c r="AV87" s="170" t="str">
        <f ca="1">INDEX($BD$6:$BD$53,MATCH(AI87,$BM$6:$BM$53,0))</f>
        <v>Colombia</v>
      </c>
      <c r="AW87" s="198"/>
      <c r="AX87" s="159"/>
      <c r="AY87" s="191" t="str">
        <f ca="1">+A86</f>
        <v>RD Congo</v>
      </c>
      <c r="AZ87" s="192"/>
      <c r="BA87" s="164"/>
      <c r="DN87" s="16"/>
    </row>
    <row r="88" spans="1:118" ht="16" customHeight="1">
      <c r="A88" s="16" t="str">
        <f ca="1">+Equipos!B45</f>
        <v>Colombia</v>
      </c>
      <c r="B88" s="16"/>
      <c r="C88" s="16"/>
      <c r="D88" s="16" t="str">
        <f t="shared" si="250"/>
        <v>Empate</v>
      </c>
      <c r="E88" s="16" t="str">
        <f t="shared" ca="1" si="251"/>
        <v>P.1 (2)</v>
      </c>
      <c r="F88" s="16" t="str">
        <f t="shared" ca="1" si="252"/>
        <v>P.1 (2)</v>
      </c>
      <c r="G88" s="16"/>
      <c r="H88" s="16" t="str">
        <f t="shared" ca="1" si="253"/>
        <v>P.1 (2)</v>
      </c>
      <c r="I88" s="16" t="str">
        <f t="shared" ca="1" si="254"/>
        <v>P.1 (2)</v>
      </c>
      <c r="J88" s="16"/>
      <c r="K88" s="16" t="str">
        <f t="shared" ca="1" si="255"/>
        <v>P.1 (2)</v>
      </c>
      <c r="L88" s="16" t="str">
        <f t="shared" ca="1" si="256"/>
        <v>P.1 (2)</v>
      </c>
      <c r="M88" s="16"/>
      <c r="N88" s="16" t="str">
        <f t="shared" ca="1" si="257"/>
        <v>P.1 (2)</v>
      </c>
      <c r="O88" s="16" t="str">
        <f t="shared" ca="1" si="258"/>
        <v>P.1 (2)</v>
      </c>
      <c r="P88" s="16"/>
      <c r="Q88" s="16" t="str">
        <f t="shared" ca="1" si="259"/>
        <v>P.1 (2)</v>
      </c>
      <c r="R88" s="16" t="str">
        <f t="shared" ca="1" si="260"/>
        <v>P.1 (2)</v>
      </c>
      <c r="S88" s="16"/>
      <c r="T88" s="16" t="str">
        <f t="shared" ca="1" si="261"/>
        <v>P.1 (2)</v>
      </c>
      <c r="U88" s="16" t="str">
        <f t="shared" ca="1" si="262"/>
        <v>P.1 (2)</v>
      </c>
      <c r="V88" s="17"/>
      <c r="W88" s="625"/>
      <c r="X88" s="20">
        <f ca="1">Horarios!C88</f>
        <v>46201.0625</v>
      </c>
      <c r="Y88" s="21">
        <f ca="1">Horarios!C88</f>
        <v>46201.0625</v>
      </c>
      <c r="Z88" s="22" t="str">
        <f>$Z$8</f>
        <v>J3</v>
      </c>
      <c r="AA88" s="23" t="str">
        <f ca="1">A88</f>
        <v>Colombia</v>
      </c>
      <c r="AB88" s="45" t="e" cm="1" vm="46">
        <f t="array" aca="1" ref="AB88" ca="1">Ver_flag_local</f>
        <v>#VALUE!</v>
      </c>
      <c r="AC88" s="46">
        <v>2</v>
      </c>
      <c r="AD88" s="47">
        <v>2</v>
      </c>
      <c r="AE88" s="562" t="e" cm="1" vm="43">
        <f t="array" aca="1" ref="AE88" ca="1">Ver_flag_visit</f>
        <v>#VALUE!</v>
      </c>
      <c r="AF88" s="28" t="str">
        <f ca="1">A85</f>
        <v>Portugal</v>
      </c>
      <c r="AG88" s="297">
        <f t="shared" si="263"/>
        <v>1</v>
      </c>
      <c r="AH88" s="183">
        <v>71</v>
      </c>
      <c r="AI88" s="169" t="str">
        <f t="shared" si="267"/>
        <v>3K</v>
      </c>
      <c r="AJ88" s="38">
        <v>3</v>
      </c>
      <c r="AK88" s="569" t="e" cm="1" vm="44">
        <f t="array" aca="1" ref="AK88" ca="1">Ver_flag_visit</f>
        <v>#VALUE!</v>
      </c>
      <c r="AL88" s="33" t="str">
        <f ca="1">IFERROR(INDEX($BD$6:$BD$53,MATCH(AI88,$BN$6:$BN$53,0)),"")</f>
        <v>RD Congo</v>
      </c>
      <c r="AM88" s="34">
        <f t="shared" ca="1" si="266"/>
        <v>3</v>
      </c>
      <c r="AN88" s="35">
        <f t="shared" ca="1" si="266"/>
        <v>3</v>
      </c>
      <c r="AO88" s="35">
        <f t="shared" ca="1" si="266"/>
        <v>1</v>
      </c>
      <c r="AP88" s="35">
        <f t="shared" ca="1" si="266"/>
        <v>0</v>
      </c>
      <c r="AQ88" s="35">
        <f t="shared" ca="1" si="266"/>
        <v>2</v>
      </c>
      <c r="AR88" s="35">
        <f t="shared" ca="1" si="266"/>
        <v>2</v>
      </c>
      <c r="AS88" s="35">
        <f t="shared" ca="1" si="266"/>
        <v>5</v>
      </c>
      <c r="AT88" s="39">
        <f t="shared" ca="1" si="266"/>
        <v>-3</v>
      </c>
      <c r="AU88" s="304">
        <f ca="1">INDEX($DL$6:$DL$53,MATCH(AI88,$DP$6:$DP$53,0))</f>
        <v>1</v>
      </c>
      <c r="AV88" s="170" t="str">
        <f ca="1">INDEX($BD$6:$BD$53,MATCH(AI88,$BM$6:$BM$53,0))</f>
        <v>RD Congo</v>
      </c>
      <c r="AW88" s="198"/>
      <c r="AX88" s="159"/>
      <c r="AY88" s="189" t="str">
        <f ca="1">+A87</f>
        <v>Uzbekistán</v>
      </c>
      <c r="AZ88" s="190"/>
      <c r="BA88" s="164"/>
    </row>
    <row r="89" spans="1:118" ht="16" customHeight="1" thickBot="1">
      <c r="A89" s="16"/>
      <c r="B89" s="16"/>
      <c r="C89" s="16"/>
      <c r="D89" s="16" t="str">
        <f t="shared" si="250"/>
        <v>Local</v>
      </c>
      <c r="E89" s="16" t="str">
        <f t="shared" ca="1" si="251"/>
        <v>-</v>
      </c>
      <c r="F89" s="16" t="str">
        <f t="shared" ca="1" si="252"/>
        <v>-</v>
      </c>
      <c r="G89" s="16"/>
      <c r="H89" s="16" t="str">
        <f t="shared" ca="1" si="253"/>
        <v>-</v>
      </c>
      <c r="I89" s="16" t="str">
        <f t="shared" ca="1" si="254"/>
        <v>-</v>
      </c>
      <c r="J89" s="16"/>
      <c r="K89" s="16" t="str">
        <f t="shared" ca="1" si="255"/>
        <v>-</v>
      </c>
      <c r="L89" s="16" t="str">
        <f t="shared" ca="1" si="256"/>
        <v>-</v>
      </c>
      <c r="M89" s="16"/>
      <c r="N89" s="16" t="str">
        <f t="shared" ca="1" si="257"/>
        <v>-</v>
      </c>
      <c r="O89" s="16" t="str">
        <f t="shared" ca="1" si="258"/>
        <v>-</v>
      </c>
      <c r="P89" s="16"/>
      <c r="Q89" s="16" t="str">
        <f t="shared" ca="1" si="259"/>
        <v>-</v>
      </c>
      <c r="R89" s="16" t="str">
        <f t="shared" ca="1" si="260"/>
        <v>-</v>
      </c>
      <c r="S89" s="16"/>
      <c r="T89" s="16" t="str">
        <f t="shared" ca="1" si="261"/>
        <v>-</v>
      </c>
      <c r="U89" s="16" t="str">
        <f t="shared" ca="1" si="262"/>
        <v>-</v>
      </c>
      <c r="V89" s="17"/>
      <c r="W89" s="626"/>
      <c r="X89" s="24">
        <f ca="1">Horarios!C89</f>
        <v>46201.0625</v>
      </c>
      <c r="Y89" s="25">
        <f ca="1">Horarios!C89</f>
        <v>46201.0625</v>
      </c>
      <c r="Z89" s="26" t="str">
        <f>$Z$8</f>
        <v>J3</v>
      </c>
      <c r="AA89" s="27" t="str">
        <f ca="1">A86</f>
        <v>RD Congo</v>
      </c>
      <c r="AB89" s="48" t="e" cm="1" vm="44">
        <f t="array" aca="1" ref="AB89" ca="1">Ver_flag_local</f>
        <v>#VALUE!</v>
      </c>
      <c r="AC89" s="49">
        <v>1</v>
      </c>
      <c r="AD89" s="50">
        <v>0</v>
      </c>
      <c r="AE89" s="563" t="e" cm="1" vm="45">
        <f t="array" aca="1" ref="AE89" ca="1">Ver_flag_visit</f>
        <v>#VALUE!</v>
      </c>
      <c r="AF89" s="29" t="str">
        <f ca="1">A87</f>
        <v>Uzbekistán</v>
      </c>
      <c r="AG89" s="297">
        <f t="shared" si="263"/>
        <v>1</v>
      </c>
      <c r="AH89" s="183">
        <v>72</v>
      </c>
      <c r="AI89" s="169" t="str">
        <f t="shared" si="267"/>
        <v>4K</v>
      </c>
      <c r="AJ89" s="40">
        <v>4</v>
      </c>
      <c r="AK89" s="571" t="e" cm="1" vm="45">
        <f t="array" aca="1" ref="AK89" ca="1">Ver_flag_visit</f>
        <v>#VALUE!</v>
      </c>
      <c r="AL89" s="41" t="str">
        <f ca="1">IFERROR(INDEX($BD$6:$BD$53,MATCH(AI89,$BN$6:$BN$53,0)),"")</f>
        <v>Uzbekistán</v>
      </c>
      <c r="AM89" s="42">
        <f t="shared" ca="1" si="266"/>
        <v>0</v>
      </c>
      <c r="AN89" s="43">
        <f t="shared" ca="1" si="266"/>
        <v>3</v>
      </c>
      <c r="AO89" s="43">
        <f t="shared" ca="1" si="266"/>
        <v>0</v>
      </c>
      <c r="AP89" s="43">
        <f t="shared" ca="1" si="266"/>
        <v>0</v>
      </c>
      <c r="AQ89" s="43">
        <f t="shared" ca="1" si="266"/>
        <v>3</v>
      </c>
      <c r="AR89" s="43">
        <f t="shared" ca="1" si="266"/>
        <v>0</v>
      </c>
      <c r="AS89" s="43">
        <f t="shared" ca="1" si="266"/>
        <v>8</v>
      </c>
      <c r="AT89" s="44">
        <f t="shared" ca="1" si="266"/>
        <v>-8</v>
      </c>
      <c r="AU89" s="304">
        <f ca="1">INDEX($DL$6:$DL$53,MATCH(AI89,$DP$6:$DP$53,0))</f>
        <v>1</v>
      </c>
      <c r="AV89" s="170" t="str">
        <f ca="1">INDEX($BD$6:$BD$53,MATCH(AI89,$BM$6:$BM$53,0))</f>
        <v>Uzbekistán</v>
      </c>
      <c r="AW89" s="198"/>
      <c r="AX89" s="159"/>
      <c r="AY89" s="193" t="str">
        <f ca="1">+A88</f>
        <v>Colombia</v>
      </c>
      <c r="AZ89" s="194"/>
      <c r="BA89" s="164"/>
    </row>
    <row r="90" spans="1:118" ht="16"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 customHeight="1" thickBot="1">
      <c r="A92" s="16" t="s">
        <v>31</v>
      </c>
      <c r="B92" s="16" t="s">
        <v>246</v>
      </c>
      <c r="C92" s="16">
        <f>COUNTIF(Equipos!$C$2:$C$49,WORLDCUP!B92)</f>
        <v>4</v>
      </c>
      <c r="D92" s="16" t="str">
        <f t="shared" ref="D92:D97" si="268">IF(OR(AC92="",AD92=""),"Pendiente",IF(AC92&gt;AD92,"Local",IF(AC92&lt;AD92,"Visitante","Empate")))</f>
        <v>Empate</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21" t="s">
        <v>246</v>
      </c>
      <c r="X92" s="20">
        <f ca="1">Horarios!C92</f>
        <v>46190.916666666664</v>
      </c>
      <c r="Y92" s="21">
        <f ca="1">Horarios!C92</f>
        <v>46190.916666666664</v>
      </c>
      <c r="Z92" s="22" t="str">
        <f>$Z$4</f>
        <v>J1</v>
      </c>
      <c r="AA92" s="23" t="str">
        <f ca="1">A93</f>
        <v>Inglaterra</v>
      </c>
      <c r="AB92" s="45" t="e" cm="1" vm="47">
        <f t="array" aca="1" ref="AB92" ca="1">Ver_flag_local</f>
        <v>#VALUE!</v>
      </c>
      <c r="AC92" s="46">
        <v>1</v>
      </c>
      <c r="AD92" s="47">
        <v>1</v>
      </c>
      <c r="AE92" s="562" t="e" cm="1" vm="48">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 customHeight="1">
      <c r="A93" s="16" t="str">
        <f ca="1">+Equipos!B46</f>
        <v>Inglaterra</v>
      </c>
      <c r="B93" s="16"/>
      <c r="C93" s="16"/>
      <c r="D93" s="16" t="str">
        <f t="shared" si="268"/>
        <v>Empate</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21"/>
      <c r="X93" s="20">
        <f ca="1">Horarios!C93</f>
        <v>46191.041666666664</v>
      </c>
      <c r="Y93" s="21">
        <f ca="1">Horarios!C93</f>
        <v>46191.041666666664</v>
      </c>
      <c r="Z93" s="22" t="str">
        <f>$Z$4</f>
        <v>J1</v>
      </c>
      <c r="AA93" s="23" t="str">
        <f ca="1">A95</f>
        <v>Ghana</v>
      </c>
      <c r="AB93" s="45" t="e" cm="1" vm="49">
        <f t="array" aca="1" ref="AB93" ca="1">Ver_flag_local</f>
        <v>#VALUE!</v>
      </c>
      <c r="AC93" s="46">
        <v>0</v>
      </c>
      <c r="AD93" s="47">
        <v>0</v>
      </c>
      <c r="AE93" s="562" t="e" cm="1" vm="50">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 customHeight="1">
      <c r="A94" s="16" t="str">
        <f ca="1">+Equipos!B47</f>
        <v>Croacia</v>
      </c>
      <c r="B94" s="16"/>
      <c r="C94" s="16"/>
      <c r="D94" s="16" t="str">
        <f t="shared" si="268"/>
        <v>Local</v>
      </c>
      <c r="E94" s="16" t="str">
        <f t="shared" ca="1" si="269"/>
        <v>-</v>
      </c>
      <c r="F94" s="16" t="str">
        <f t="shared" ca="1" si="270"/>
        <v>-</v>
      </c>
      <c r="G94" s="16"/>
      <c r="H94" s="16" t="str">
        <f t="shared" ca="1" si="271"/>
        <v>-</v>
      </c>
      <c r="I94" s="16" t="str">
        <f t="shared" ca="1" si="272"/>
        <v>-</v>
      </c>
      <c r="J94" s="16"/>
      <c r="K94" s="16" t="str">
        <f t="shared" ca="1" si="273"/>
        <v>-</v>
      </c>
      <c r="L94" s="16" t="str">
        <f t="shared" ca="1" si="274"/>
        <v>-</v>
      </c>
      <c r="M94" s="16"/>
      <c r="N94" s="16" t="str">
        <f t="shared" ca="1" si="275"/>
        <v>-</v>
      </c>
      <c r="O94" s="16" t="str">
        <f t="shared" ca="1" si="276"/>
        <v>-</v>
      </c>
      <c r="P94" s="16"/>
      <c r="Q94" s="16" t="str">
        <f t="shared" ca="1" si="277"/>
        <v>-</v>
      </c>
      <c r="R94" s="16" t="str">
        <f t="shared" ca="1" si="278"/>
        <v>-</v>
      </c>
      <c r="S94" s="16"/>
      <c r="T94" s="16" t="str">
        <f t="shared" ca="1" si="279"/>
        <v>-</v>
      </c>
      <c r="U94" s="16" t="str">
        <f t="shared" ca="1" si="280"/>
        <v>-</v>
      </c>
      <c r="V94" s="17"/>
      <c r="W94" s="621"/>
      <c r="X94" s="20">
        <f ca="1">Horarios!C94</f>
        <v>46196.916666666664</v>
      </c>
      <c r="Y94" s="21">
        <f ca="1">Horarios!C94</f>
        <v>46196.916666666664</v>
      </c>
      <c r="Z94" s="22" t="str">
        <f>$Z$6</f>
        <v>J2</v>
      </c>
      <c r="AA94" s="23" t="str">
        <f ca="1">A93</f>
        <v>Inglaterra</v>
      </c>
      <c r="AB94" s="45" t="e" cm="1" vm="47">
        <f t="array" aca="1" ref="AB94" ca="1">Ver_flag_local</f>
        <v>#VALUE!</v>
      </c>
      <c r="AC94" s="46">
        <v>2</v>
      </c>
      <c r="AD94" s="47">
        <v>1</v>
      </c>
      <c r="AE94" s="562" t="e" cm="1" vm="49">
        <f t="array" aca="1" ref="AE94" ca="1">Ver_flag_visit</f>
        <v>#VALUE!</v>
      </c>
      <c r="AF94" s="28" t="str">
        <f ca="1">A95</f>
        <v>Ghana</v>
      </c>
      <c r="AG94" s="297">
        <f t="shared" si="281"/>
        <v>1</v>
      </c>
      <c r="AH94" s="183">
        <v>45</v>
      </c>
      <c r="AI94" s="169" t="str">
        <f>AJ94&amp;$B$92</f>
        <v>1L</v>
      </c>
      <c r="AJ94" s="36">
        <v>1</v>
      </c>
      <c r="AK94" s="568" t="e" cm="1" vm="47">
        <f t="array" aca="1" ref="AK94" ca="1">Ver_flag_visit</f>
        <v>#VALUE!</v>
      </c>
      <c r="AL94" s="30" t="str">
        <f ca="1">IFERROR(INDEX($BD$6:$BD$53,MATCH(AI94,$BN$6:$BN$53,0)),"")</f>
        <v>Inglaterra</v>
      </c>
      <c r="AM94" s="31">
        <f t="shared" ref="AM94:AT97" ca="1" si="284">INDEX($BE$6:$BN$53,MATCH($AL94,$BD$6:$BD$53,0),MATCH(AM$5,$BE$5:$BN$5,0))</f>
        <v>7</v>
      </c>
      <c r="AN94" s="32">
        <f t="shared" ca="1" si="284"/>
        <v>3</v>
      </c>
      <c r="AO94" s="32">
        <f t="shared" ca="1" si="284"/>
        <v>2</v>
      </c>
      <c r="AP94" s="32">
        <f t="shared" ca="1" si="284"/>
        <v>1</v>
      </c>
      <c r="AQ94" s="32">
        <f t="shared" ca="1" si="284"/>
        <v>0</v>
      </c>
      <c r="AR94" s="32">
        <f t="shared" ca="1" si="284"/>
        <v>6</v>
      </c>
      <c r="AS94" s="32">
        <f t="shared" ca="1" si="284"/>
        <v>3</v>
      </c>
      <c r="AT94" s="37">
        <f t="shared" ca="1" si="284"/>
        <v>3</v>
      </c>
      <c r="AU94" s="304">
        <f ca="1">INDEX($DL$6:$DL$53,MATCH(AI94,$DP$6:$DP$53,0))</f>
        <v>1</v>
      </c>
      <c r="AV94" s="170" t="str">
        <f ca="1">INDEX($BD$6:$BD$53,MATCH(AI94,$BM$6:$BM$53,0))</f>
        <v>Inglaterra</v>
      </c>
      <c r="AW94" s="198"/>
      <c r="AX94" s="159"/>
      <c r="AY94" s="189" t="str">
        <f ca="1">+A93</f>
        <v>Inglaterra</v>
      </c>
      <c r="AZ94" s="190"/>
      <c r="BA94" s="164"/>
    </row>
    <row r="95" spans="1:118" ht="16" customHeight="1">
      <c r="A95" s="16" t="str">
        <f ca="1">+Equipos!B48</f>
        <v>Ghana</v>
      </c>
      <c r="B95" s="16"/>
      <c r="C95" s="16"/>
      <c r="D95" s="16" t="str">
        <f t="shared" si="268"/>
        <v>Visitante</v>
      </c>
      <c r="E95" s="16" t="str">
        <f t="shared" ca="1" si="269"/>
        <v>-</v>
      </c>
      <c r="F95" s="16" t="str">
        <f t="shared" ca="1" si="270"/>
        <v>-</v>
      </c>
      <c r="G95" s="16"/>
      <c r="H95" s="16" t="str">
        <f t="shared" ca="1" si="271"/>
        <v>-</v>
      </c>
      <c r="I95" s="16" t="str">
        <f t="shared" ca="1" si="272"/>
        <v>-</v>
      </c>
      <c r="J95" s="16"/>
      <c r="K95" s="16" t="str">
        <f t="shared" ca="1" si="273"/>
        <v>-</v>
      </c>
      <c r="L95" s="16" t="str">
        <f t="shared" ca="1" si="274"/>
        <v>-</v>
      </c>
      <c r="M95" s="16"/>
      <c r="N95" s="16" t="str">
        <f t="shared" ca="1" si="275"/>
        <v>-</v>
      </c>
      <c r="O95" s="16" t="str">
        <f t="shared" ca="1" si="276"/>
        <v>-</v>
      </c>
      <c r="P95" s="16"/>
      <c r="Q95" s="16" t="str">
        <f t="shared" ca="1" si="277"/>
        <v>-</v>
      </c>
      <c r="R95" s="16" t="str">
        <f t="shared" ca="1" si="278"/>
        <v>-</v>
      </c>
      <c r="S95" s="16"/>
      <c r="T95" s="16" t="str">
        <f t="shared" ca="1" si="279"/>
        <v>-</v>
      </c>
      <c r="U95" s="16" t="str">
        <f t="shared" ca="1" si="280"/>
        <v>-</v>
      </c>
      <c r="V95" s="17"/>
      <c r="W95" s="621"/>
      <c r="X95" s="20">
        <f ca="1">Horarios!C95</f>
        <v>46197.041666666664</v>
      </c>
      <c r="Y95" s="21">
        <f ca="1">Horarios!C95</f>
        <v>46197.041666666664</v>
      </c>
      <c r="Z95" s="22" t="str">
        <f>$Z$6</f>
        <v>J2</v>
      </c>
      <c r="AA95" s="23" t="str">
        <f ca="1">A96</f>
        <v>Panamá</v>
      </c>
      <c r="AB95" s="45" t="e" cm="1" vm="50">
        <f t="array" aca="1" ref="AB95" ca="1">Ver_flag_local</f>
        <v>#VALUE!</v>
      </c>
      <c r="AC95" s="46">
        <v>1</v>
      </c>
      <c r="AD95" s="47">
        <v>2</v>
      </c>
      <c r="AE95" s="562" t="e" cm="1" vm="48">
        <f t="array" aca="1" ref="AE95" ca="1">Ver_flag_visit</f>
        <v>#VALUE!</v>
      </c>
      <c r="AF95" s="28" t="str">
        <f ca="1">A94</f>
        <v>Croacia</v>
      </c>
      <c r="AG95" s="297">
        <f t="shared" si="281"/>
        <v>1</v>
      </c>
      <c r="AH95" s="183">
        <v>46</v>
      </c>
      <c r="AI95" s="169" t="str">
        <f t="shared" ref="AI95:AI97" si="285">AJ95&amp;$B$92</f>
        <v>2L</v>
      </c>
      <c r="AJ95" s="38">
        <v>2</v>
      </c>
      <c r="AK95" s="569" t="e" cm="1" vm="48">
        <f t="array" aca="1" ref="AK95" ca="1">Ver_flag_visit</f>
        <v>#VALUE!</v>
      </c>
      <c r="AL95" s="33" t="str">
        <f ca="1">IFERROR(INDEX($BD$6:$BD$53,MATCH(AI95,$BN$6:$BN$53,0)),"")</f>
        <v>Croacia</v>
      </c>
      <c r="AM95" s="34">
        <f t="shared" ca="1" si="284"/>
        <v>5</v>
      </c>
      <c r="AN95" s="35">
        <f t="shared" ca="1" si="284"/>
        <v>3</v>
      </c>
      <c r="AO95" s="35">
        <f t="shared" ca="1" si="284"/>
        <v>1</v>
      </c>
      <c r="AP95" s="35">
        <f t="shared" ca="1" si="284"/>
        <v>2</v>
      </c>
      <c r="AQ95" s="35">
        <f t="shared" ca="1" si="284"/>
        <v>0</v>
      </c>
      <c r="AR95" s="35">
        <f t="shared" ca="1" si="284"/>
        <v>5</v>
      </c>
      <c r="AS95" s="35">
        <f t="shared" ca="1" si="284"/>
        <v>4</v>
      </c>
      <c r="AT95" s="39">
        <f t="shared" ca="1" si="284"/>
        <v>1</v>
      </c>
      <c r="AU95" s="304">
        <f ca="1">INDEX($DL$6:$DL$53,MATCH(AI95,$DP$6:$DP$53,0))</f>
        <v>1</v>
      </c>
      <c r="AV95" s="170" t="str">
        <f ca="1">INDEX($BD$6:$BD$53,MATCH(AI95,$BM$6:$BM$53,0))</f>
        <v>Croacia</v>
      </c>
      <c r="AW95" s="198"/>
      <c r="AX95" s="159"/>
      <c r="AY95" s="191" t="str">
        <f ca="1">+A94</f>
        <v>Croacia</v>
      </c>
      <c r="AZ95" s="192"/>
      <c r="BA95" s="164"/>
    </row>
    <row r="96" spans="1:118" ht="16"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21"/>
      <c r="X96" s="20">
        <f ca="1">Horarios!C96</f>
        <v>46200.958333333336</v>
      </c>
      <c r="Y96" s="21">
        <f ca="1">Horarios!C96</f>
        <v>46200.958333333336</v>
      </c>
      <c r="Z96" s="22" t="str">
        <f>$Z$8</f>
        <v>J3</v>
      </c>
      <c r="AA96" s="23" t="str">
        <f ca="1">A96</f>
        <v>Panamá</v>
      </c>
      <c r="AB96" s="45" t="e" cm="1" vm="50">
        <f t="array" aca="1" ref="AB96" ca="1">Ver_flag_local</f>
        <v>#VALUE!</v>
      </c>
      <c r="AC96" s="46">
        <v>1</v>
      </c>
      <c r="AD96" s="47">
        <v>3</v>
      </c>
      <c r="AE96" s="562" t="e" cm="1" vm="47">
        <f t="array" aca="1" ref="AE96" ca="1">Ver_flag_visit</f>
        <v>#VALUE!</v>
      </c>
      <c r="AF96" s="28" t="str">
        <f ca="1">A93</f>
        <v>Inglaterra</v>
      </c>
      <c r="AG96" s="297">
        <f t="shared" si="281"/>
        <v>1</v>
      </c>
      <c r="AH96" s="183">
        <v>67</v>
      </c>
      <c r="AI96" s="169" t="str">
        <f t="shared" si="285"/>
        <v>3L</v>
      </c>
      <c r="AJ96" s="38">
        <v>3</v>
      </c>
      <c r="AK96" s="569" t="e" cm="1" vm="49">
        <f t="array" aca="1" ref="AK96" ca="1">Ver_flag_visit</f>
        <v>#VALUE!</v>
      </c>
      <c r="AL96" s="33" t="str">
        <f ca="1">IFERROR(INDEX($BD$6:$BD$53,MATCH(AI96,$BN$6:$BN$53,0)),"")</f>
        <v>Ghana</v>
      </c>
      <c r="AM96" s="34">
        <f t="shared" ca="1" si="284"/>
        <v>2</v>
      </c>
      <c r="AN96" s="35">
        <f t="shared" ca="1" si="284"/>
        <v>3</v>
      </c>
      <c r="AO96" s="35">
        <f t="shared" ca="1" si="284"/>
        <v>0</v>
      </c>
      <c r="AP96" s="35">
        <f t="shared" ca="1" si="284"/>
        <v>2</v>
      </c>
      <c r="AQ96" s="35">
        <f t="shared" ca="1" si="284"/>
        <v>1</v>
      </c>
      <c r="AR96" s="35">
        <f t="shared" ca="1" si="284"/>
        <v>3</v>
      </c>
      <c r="AS96" s="35">
        <f t="shared" ca="1" si="284"/>
        <v>4</v>
      </c>
      <c r="AT96" s="39">
        <f t="shared" ca="1" si="284"/>
        <v>-1</v>
      </c>
      <c r="AU96" s="304">
        <f ca="1">INDEX($DL$6:$DL$53,MATCH(AI96,$DP$6:$DP$53,0))</f>
        <v>1</v>
      </c>
      <c r="AV96" s="170" t="str">
        <f ca="1">INDEX($BD$6:$BD$53,MATCH(AI96,$BM$6:$BM$53,0))</f>
        <v>Ghana</v>
      </c>
      <c r="AW96" s="198"/>
      <c r="AX96" s="159"/>
      <c r="AY96" s="189" t="str">
        <f ca="1">+A95</f>
        <v>Ghana</v>
      </c>
      <c r="AZ96" s="190"/>
      <c r="BA96" s="164"/>
    </row>
    <row r="97" spans="1:62" ht="16" customHeight="1" thickBot="1">
      <c r="A97" s="16"/>
      <c r="B97" s="16"/>
      <c r="C97" s="16"/>
      <c r="D97" s="16" t="str">
        <f t="shared" si="268"/>
        <v>Empate</v>
      </c>
      <c r="E97" s="16" t="str">
        <f t="shared" ca="1" si="269"/>
        <v>-</v>
      </c>
      <c r="F97" s="16" t="str">
        <f t="shared" ca="1" si="270"/>
        <v>-</v>
      </c>
      <c r="G97" s="16"/>
      <c r="H97" s="16" t="str">
        <f t="shared" ca="1" si="271"/>
        <v>-</v>
      </c>
      <c r="I97" s="16" t="str">
        <f t="shared" ca="1" si="272"/>
        <v>-</v>
      </c>
      <c r="J97" s="16"/>
      <c r="K97" s="16" t="str">
        <f t="shared" ca="1" si="273"/>
        <v>-</v>
      </c>
      <c r="L97" s="16" t="str">
        <f t="shared" ca="1" si="274"/>
        <v>-</v>
      </c>
      <c r="M97" s="16"/>
      <c r="N97" s="16" t="str">
        <f t="shared" ca="1" si="275"/>
        <v>-</v>
      </c>
      <c r="O97" s="16" t="str">
        <f t="shared" ca="1" si="276"/>
        <v>-</v>
      </c>
      <c r="P97" s="16"/>
      <c r="Q97" s="16" t="str">
        <f t="shared" ca="1" si="277"/>
        <v>-</v>
      </c>
      <c r="R97" s="16" t="str">
        <f t="shared" ca="1" si="278"/>
        <v>-</v>
      </c>
      <c r="S97" s="16"/>
      <c r="T97" s="16" t="str">
        <f t="shared" ca="1" si="279"/>
        <v>-</v>
      </c>
      <c r="U97" s="16" t="str">
        <f t="shared" ca="1" si="280"/>
        <v>-</v>
      </c>
      <c r="V97" s="17"/>
      <c r="W97" s="622"/>
      <c r="X97" s="24">
        <f ca="1">Horarios!C97</f>
        <v>46200.958333333336</v>
      </c>
      <c r="Y97" s="25">
        <f ca="1">Horarios!C97</f>
        <v>46200.958333333336</v>
      </c>
      <c r="Z97" s="26" t="str">
        <f>$Z$8</f>
        <v>J3</v>
      </c>
      <c r="AA97" s="27" t="str">
        <f ca="1">A94</f>
        <v>Croacia</v>
      </c>
      <c r="AB97" s="48" t="e" cm="1" vm="48">
        <f t="array" aca="1" ref="AB97" ca="1">Ver_flag_local</f>
        <v>#VALUE!</v>
      </c>
      <c r="AC97" s="49">
        <v>2</v>
      </c>
      <c r="AD97" s="50">
        <v>2</v>
      </c>
      <c r="AE97" s="563" t="e" cm="1" vm="49">
        <f t="array" aca="1" ref="AE97" ca="1">Ver_flag_visit</f>
        <v>#VALUE!</v>
      </c>
      <c r="AF97" s="29" t="str">
        <f ca="1">A95</f>
        <v>Ghana</v>
      </c>
      <c r="AG97" s="297">
        <f t="shared" si="281"/>
        <v>1</v>
      </c>
      <c r="AH97" s="183">
        <v>68</v>
      </c>
      <c r="AI97" s="169" t="str">
        <f t="shared" si="285"/>
        <v>4L</v>
      </c>
      <c r="AJ97" s="40">
        <v>4</v>
      </c>
      <c r="AK97" s="571" t="e" cm="1" vm="50">
        <f t="array" aca="1" ref="AK97" ca="1">Ver_flag_visit</f>
        <v>#VALUE!</v>
      </c>
      <c r="AL97" s="41" t="str">
        <f ca="1">IFERROR(INDEX($BD$6:$BD$53,MATCH(AI97,$BN$6:$BN$53,0)),"")</f>
        <v>Panamá</v>
      </c>
      <c r="AM97" s="42">
        <f t="shared" ca="1" si="284"/>
        <v>1</v>
      </c>
      <c r="AN97" s="43">
        <f t="shared" ca="1" si="284"/>
        <v>3</v>
      </c>
      <c r="AO97" s="43">
        <f t="shared" ca="1" si="284"/>
        <v>0</v>
      </c>
      <c r="AP97" s="43">
        <f t="shared" ca="1" si="284"/>
        <v>1</v>
      </c>
      <c r="AQ97" s="43">
        <f t="shared" ca="1" si="284"/>
        <v>2</v>
      </c>
      <c r="AR97" s="43">
        <f t="shared" ca="1" si="284"/>
        <v>2</v>
      </c>
      <c r="AS97" s="43">
        <f t="shared" ca="1" si="284"/>
        <v>5</v>
      </c>
      <c r="AT97" s="44">
        <f t="shared" ca="1" si="284"/>
        <v>-3</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México</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México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Suiza</v>
      </c>
      <c r="O101" s="16"/>
      <c r="P101" s="16"/>
      <c r="Q101" s="16"/>
      <c r="R101" s="16"/>
      <c r="S101" s="16"/>
      <c r="T101" s="16"/>
      <c r="U101" s="16"/>
      <c r="V101" s="17"/>
      <c r="W101" s="627" t="s">
        <v>492</v>
      </c>
      <c r="X101" s="20">
        <f ca="1">Horarios!C101</f>
        <v>46201.875</v>
      </c>
      <c r="Y101" s="21">
        <f ca="1">Horarios!C101</f>
        <v>46201.875</v>
      </c>
      <c r="Z101" s="262">
        <f>AH101</f>
        <v>73</v>
      </c>
      <c r="AA101" s="84" t="str">
        <f t="shared" ref="AA101:AA116" ca="1" si="289">+INDEX($M$101:$M$147,MATCH(AH101,$J$101:$J$147,0))</f>
        <v>México</v>
      </c>
      <c r="AB101" s="85"/>
      <c r="AC101" s="47">
        <v>1</v>
      </c>
      <c r="AD101" s="47">
        <v>0</v>
      </c>
      <c r="AE101" s="86"/>
      <c r="AF101" s="87" t="str">
        <f t="shared" ref="AF101:AF116" ca="1" si="290">+INDEX($N$101:$N$147,MATCH(AH101,$J$101:$J$147,0))</f>
        <v>Suiza</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7</v>
      </c>
      <c r="AV101" s="176"/>
      <c r="AW101" s="202"/>
      <c r="AX101" s="202"/>
      <c r="AY101" s="309" t="str">
        <f ca="1">+IF(OR($H$113&gt;=48,$AJ$99=144),Idiomas!D68,"")</f>
        <v xml:space="preserve">Grupos mejores 3ºs: </v>
      </c>
      <c r="AZ101" s="310" t="str">
        <f ca="1">+IF(OR($H$113&gt;=48,$AJ$99=144),BI112,"")</f>
        <v>BCEFGHIJ</v>
      </c>
      <c r="BA101" s="164"/>
    </row>
    <row r="102" spans="1:62" ht="16"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Escocia</v>
      </c>
      <c r="O102" s="16"/>
      <c r="P102" s="16"/>
      <c r="Q102" s="16"/>
      <c r="R102" s="16"/>
      <c r="S102" s="16"/>
      <c r="T102" s="16"/>
      <c r="U102" s="16"/>
      <c r="V102" s="17"/>
      <c r="W102" s="627"/>
      <c r="X102" s="20">
        <f ca="1">Horarios!C102</f>
        <v>46202.791666666664</v>
      </c>
      <c r="Y102" s="21">
        <f ca="1">Horarios!C102</f>
        <v>46202.791666666664</v>
      </c>
      <c r="Z102" s="262">
        <f t="shared" ref="Z102:Z116" si="293">AH102</f>
        <v>76</v>
      </c>
      <c r="AA102" s="84" t="str">
        <f t="shared" ca="1" si="289"/>
        <v>Brasil</v>
      </c>
      <c r="AB102" s="85"/>
      <c r="AC102" s="88">
        <v>1</v>
      </c>
      <c r="AD102" s="88">
        <v>0</v>
      </c>
      <c r="AE102" s="85"/>
      <c r="AF102" s="87" t="str">
        <f t="shared" ca="1" si="290"/>
        <v>Japón</v>
      </c>
      <c r="AG102" s="301">
        <f t="shared" ca="1" si="291"/>
        <v>1</v>
      </c>
      <c r="AH102" s="183">
        <v>76</v>
      </c>
      <c r="AI102" s="170">
        <v>1</v>
      </c>
      <c r="AJ102" s="76">
        <v>1</v>
      </c>
      <c r="AK102" s="572" t="e" cm="1" vm="36">
        <f t="array" aca="1" ref="AK102" ca="1">Ver_flag_visit</f>
        <v>#VALUE!</v>
      </c>
      <c r="AL102" s="77" t="str">
        <f t="shared" ref="AL102:AL113" ca="1" si="294">+IF($H$113&gt;=48,INDEX($BD$58:$BD$69,MATCH(AI102,$BN$58:$BN$69,0)),BB58)</f>
        <v>Senegal</v>
      </c>
      <c r="AM102" s="555">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5</v>
      </c>
      <c r="AS102" s="79">
        <f t="shared" ca="1" si="295"/>
        <v>5</v>
      </c>
      <c r="AT102" s="80">
        <f t="shared" ca="1" si="295"/>
        <v>0</v>
      </c>
      <c r="AU102" s="304">
        <f t="shared" ref="AU102:AU113" ca="1" si="296">IF($H$113=144,INDEX($DL$58:$DL$69,MATCH(AI102,$DP$58:$DP$69,0)),"")</f>
        <v>1</v>
      </c>
      <c r="AV102" s="170" t="str">
        <f t="shared" ref="AV102:AV113" ca="1" si="297">INDEX($BD$58:$BD$69,MATCH(AI102,$BM$58:$BM$69,0))</f>
        <v>Senegal</v>
      </c>
      <c r="AW102" s="203"/>
      <c r="AX102" s="158"/>
      <c r="AY102" s="142"/>
      <c r="AZ102" s="143"/>
      <c r="BA102" s="164"/>
      <c r="BE102" t="s">
        <v>453</v>
      </c>
      <c r="BF102" t="s">
        <v>729</v>
      </c>
      <c r="BG102" t="s">
        <v>774</v>
      </c>
      <c r="BI102" t="s">
        <v>85</v>
      </c>
    </row>
    <row r="103" spans="1:62" ht="16"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27"/>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Escocia</v>
      </c>
      <c r="AG103" s="301">
        <f t="shared" ca="1" si="291"/>
        <v>1</v>
      </c>
      <c r="AH103" s="183">
        <v>74</v>
      </c>
      <c r="AI103" s="170">
        <v>2</v>
      </c>
      <c r="AJ103" s="38">
        <v>2</v>
      </c>
      <c r="AK103" s="569" t="e" cm="1" vm="23">
        <f t="array" aca="1" ref="AK103" ca="1">Ver_flag_visit</f>
        <v>#VALUE!</v>
      </c>
      <c r="AL103" s="81" t="str">
        <f t="shared" ca="1" si="294"/>
        <v>Suecia</v>
      </c>
      <c r="AM103" s="556">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4</v>
      </c>
      <c r="AS103" s="82">
        <f t="shared" ca="1" si="299"/>
        <v>4</v>
      </c>
      <c r="AT103" s="83">
        <f t="shared" ca="1" si="299"/>
        <v>0</v>
      </c>
      <c r="AU103" s="304">
        <f t="shared" ca="1" si="296"/>
        <v>3</v>
      </c>
      <c r="AV103" s="170" t="str">
        <f t="shared" ca="1" si="297"/>
        <v>Canadá</v>
      </c>
      <c r="AW103" s="203">
        <v>4</v>
      </c>
      <c r="AX103" s="158"/>
      <c r="AY103" s="258"/>
      <c r="AZ103" s="261" t="str">
        <f t="shared" ref="AZ103:AZ110" ca="1" si="300">+IF(OR($H$113&gt;=48,$AJ$99=144),BF117&amp;" - "&amp;BG117,"")</f>
        <v>1A - 3H</v>
      </c>
      <c r="BA103" s="164"/>
      <c r="BF103" t="str">
        <f t="shared" ref="BF103:BF110" ca="1" si="301">IFERROR(INDEX($BC$6:$BC$53,MATCH(AL102,$BD$6:$BD$53,0)),"")</f>
        <v>I</v>
      </c>
      <c r="BG103">
        <f t="shared" ref="BG103:BG110" ca="1" si="302">COUNTIF($BF$103:$BF$110,"&lt;="&amp;BF103)</f>
        <v>7</v>
      </c>
      <c r="BI103">
        <v>1</v>
      </c>
      <c r="BJ103" t="str">
        <f t="shared" ref="BJ103:BJ110" ca="1" si="303">IFERROR(INDEX($BF$103:$BF$110,MATCH(BI103,$BG$103:$BG$110,0)),"Grupo")</f>
        <v>B</v>
      </c>
    </row>
    <row r="104" spans="1:62" ht="16" customHeight="1">
      <c r="A104" s="16" t="s">
        <v>661</v>
      </c>
      <c r="B104" s="16" t="s">
        <v>675</v>
      </c>
      <c r="C104" s="16"/>
      <c r="D104" s="16" t="str">
        <f t="shared" ca="1" si="286"/>
        <v>Marruecos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Japón</v>
      </c>
      <c r="O104" s="16"/>
      <c r="P104" s="16"/>
      <c r="Q104" s="16"/>
      <c r="R104" s="16"/>
      <c r="S104" s="16"/>
      <c r="T104" s="16"/>
      <c r="U104" s="16"/>
      <c r="V104" s="17"/>
      <c r="W104" s="627"/>
      <c r="X104" s="20">
        <f ca="1">Horarios!C104</f>
        <v>46203.125</v>
      </c>
      <c r="Y104" s="21">
        <f ca="1">Horarios!C104</f>
        <v>46203.125</v>
      </c>
      <c r="Z104" s="262">
        <f t="shared" si="293"/>
        <v>75</v>
      </c>
      <c r="AA104" s="84" t="str">
        <f t="shared" ca="1" si="289"/>
        <v>Países Bajos</v>
      </c>
      <c r="AB104" s="85"/>
      <c r="AC104" s="88">
        <v>0</v>
      </c>
      <c r="AD104" s="88">
        <v>1</v>
      </c>
      <c r="AE104" s="85"/>
      <c r="AF104" s="87" t="str">
        <f t="shared" ca="1" si="290"/>
        <v>Marruecos</v>
      </c>
      <c r="AG104" s="301">
        <f t="shared" ca="1" si="291"/>
        <v>1</v>
      </c>
      <c r="AH104" s="183">
        <v>75</v>
      </c>
      <c r="AI104" s="170">
        <v>3</v>
      </c>
      <c r="AJ104" s="38">
        <v>3</v>
      </c>
      <c r="AK104" s="569" t="e" cm="1" vm="19">
        <f t="array" aca="1" ref="AK104" ca="1">Ver_flag_visit</f>
        <v>#VALUE!</v>
      </c>
      <c r="AL104" s="81" t="str">
        <f t="shared" ca="1" si="294"/>
        <v>Costa de Marfil</v>
      </c>
      <c r="AM104" s="556">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4</v>
      </c>
      <c r="AS104" s="82">
        <f t="shared" ca="1" si="304"/>
        <v>4</v>
      </c>
      <c r="AT104" s="83">
        <f t="shared" ca="1" si="304"/>
        <v>0</v>
      </c>
      <c r="AU104" s="304">
        <f t="shared" ca="1" si="296"/>
        <v>3</v>
      </c>
      <c r="AV104" s="170" t="str">
        <f t="shared" ca="1" si="297"/>
        <v>Costa de Marfil</v>
      </c>
      <c r="AW104" s="203">
        <v>3</v>
      </c>
      <c r="AX104" s="158"/>
      <c r="AY104" s="258"/>
      <c r="AZ104" s="261" t="str">
        <f t="shared" ca="1" si="300"/>
        <v>1B - 3G</v>
      </c>
      <c r="BA104" s="164"/>
      <c r="BF104" t="str">
        <f t="shared" ca="1" si="301"/>
        <v>F</v>
      </c>
      <c r="BG104">
        <f t="shared" ca="1" si="302"/>
        <v>4</v>
      </c>
      <c r="BI104">
        <v>2</v>
      </c>
      <c r="BJ104" t="str">
        <f t="shared" ca="1" si="303"/>
        <v>C</v>
      </c>
    </row>
    <row r="105" spans="1:62" ht="16" customHeight="1">
      <c r="A105" s="16" t="s">
        <v>683</v>
      </c>
      <c r="B105" s="16" t="s">
        <v>733</v>
      </c>
      <c r="C105" s="16"/>
      <c r="D105" s="16" t="str">
        <f t="shared" ca="1" si="286"/>
        <v>Ecuador</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Suecia</v>
      </c>
      <c r="O105" s="16"/>
      <c r="P105" s="16"/>
      <c r="Q105" s="16"/>
      <c r="R105" s="16"/>
      <c r="S105" s="16"/>
      <c r="T105" s="16"/>
      <c r="U105" s="16"/>
      <c r="V105" s="17"/>
      <c r="W105" s="627"/>
      <c r="X105" s="20">
        <f ca="1">Horarios!C105</f>
        <v>46203.791666666664</v>
      </c>
      <c r="Y105" s="21">
        <f ca="1">Horarios!C105</f>
        <v>46203.791666666664</v>
      </c>
      <c r="Z105" s="262">
        <f t="shared" si="293"/>
        <v>78</v>
      </c>
      <c r="AA105" s="84" t="str">
        <f t="shared" ca="1" si="289"/>
        <v>Ecuador</v>
      </c>
      <c r="AB105" s="85"/>
      <c r="AC105" s="88">
        <v>1</v>
      </c>
      <c r="AD105" s="88">
        <v>0</v>
      </c>
      <c r="AE105" s="85"/>
      <c r="AF105" s="87" t="str">
        <f t="shared" ca="1" si="290"/>
        <v>Noruega</v>
      </c>
      <c r="AG105" s="301">
        <f t="shared" ca="1" si="291"/>
        <v>1</v>
      </c>
      <c r="AH105" s="183">
        <v>78</v>
      </c>
      <c r="AI105" s="170">
        <v>4</v>
      </c>
      <c r="AJ105" s="38">
        <v>4</v>
      </c>
      <c r="AK105" s="569" t="e" cm="1" vm="5">
        <f t="array" aca="1" ref="AK105" ca="1">Ver_flag_visit</f>
        <v>#VALUE!</v>
      </c>
      <c r="AL105" s="81" t="str">
        <f t="shared" ca="1" si="294"/>
        <v>Canadá</v>
      </c>
      <c r="AM105" s="556">
        <f t="shared" ca="1" si="298"/>
        <v>4</v>
      </c>
      <c r="AN105" s="82">
        <f t="shared" ref="AN105:AT105" ca="1" si="305">+IF($H$113&gt;=48,INDEX($BE$58:$BN$69,MATCH($AL105,$BD$58:$BD$69,0),MATCH(AN$5,$BE$57:$BN$57,0)),$BB61)</f>
        <v>3</v>
      </c>
      <c r="AO105" s="82">
        <f t="shared" ca="1" si="305"/>
        <v>1</v>
      </c>
      <c r="AP105" s="82">
        <f t="shared" ca="1" si="305"/>
        <v>1</v>
      </c>
      <c r="AQ105" s="82">
        <f t="shared" ca="1" si="305"/>
        <v>1</v>
      </c>
      <c r="AR105" s="82">
        <f t="shared" ca="1" si="305"/>
        <v>4</v>
      </c>
      <c r="AS105" s="82">
        <f t="shared" ca="1" si="305"/>
        <v>4</v>
      </c>
      <c r="AT105" s="83">
        <f t="shared" ca="1" si="305"/>
        <v>0</v>
      </c>
      <c r="AU105" s="304">
        <f t="shared" ca="1" si="296"/>
        <v>3</v>
      </c>
      <c r="AV105" s="170" t="str">
        <f t="shared" ca="1" si="297"/>
        <v>Suecia</v>
      </c>
      <c r="AW105" s="203">
        <v>2</v>
      </c>
      <c r="AX105" s="158"/>
      <c r="AY105" s="258"/>
      <c r="AZ105" s="261" t="str">
        <f t="shared" ca="1" si="300"/>
        <v>1D - 3B</v>
      </c>
      <c r="BA105" s="164"/>
      <c r="BF105" t="str">
        <f t="shared" ca="1" si="301"/>
        <v>E</v>
      </c>
      <c r="BG105">
        <f t="shared" ca="1" si="302"/>
        <v>3</v>
      </c>
      <c r="BI105">
        <v>3</v>
      </c>
      <c r="BJ105" t="str">
        <f t="shared" ca="1" si="303"/>
        <v>E</v>
      </c>
    </row>
    <row r="106" spans="1:62" ht="16"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27"/>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Suecia</v>
      </c>
      <c r="AG106" s="301">
        <f t="shared" ca="1" si="291"/>
        <v>1</v>
      </c>
      <c r="AH106" s="183">
        <v>77</v>
      </c>
      <c r="AI106" s="170">
        <v>5</v>
      </c>
      <c r="AJ106" s="38">
        <v>5</v>
      </c>
      <c r="AK106" s="569" t="e" cm="1" vm="41">
        <f t="array" aca="1" ref="AK106" ca="1">Ver_flag_visit</f>
        <v>#VALUE!</v>
      </c>
      <c r="AL106" s="81" t="str">
        <f t="shared" ca="1" si="294"/>
        <v>Austria</v>
      </c>
      <c r="AM106" s="556">
        <f t="shared" ca="1" si="298"/>
        <v>4</v>
      </c>
      <c r="AN106" s="82">
        <f t="shared" ref="AN106:AT106" ca="1" si="306">+IF($H$113&gt;=48,INDEX($BE$58:$BN$69,MATCH($AL106,$BD$58:$BD$69,0),MATCH(AN$5,$BE$57:$BN$57,0)),$BB62)</f>
        <v>3</v>
      </c>
      <c r="AO106" s="82">
        <f t="shared" ca="1" si="306"/>
        <v>1</v>
      </c>
      <c r="AP106" s="82">
        <f t="shared" ca="1" si="306"/>
        <v>1</v>
      </c>
      <c r="AQ106" s="82">
        <f t="shared" ca="1" si="306"/>
        <v>1</v>
      </c>
      <c r="AR106" s="82">
        <f t="shared" ca="1" si="306"/>
        <v>2</v>
      </c>
      <c r="AS106" s="82">
        <f t="shared" ca="1" si="306"/>
        <v>3</v>
      </c>
      <c r="AT106" s="83">
        <f t="shared" ca="1" si="306"/>
        <v>-1</v>
      </c>
      <c r="AU106" s="304">
        <f t="shared" ca="1" si="296"/>
        <v>1</v>
      </c>
      <c r="AV106" s="170" t="str">
        <f t="shared" ca="1" si="297"/>
        <v>Austria</v>
      </c>
      <c r="AW106" s="203"/>
      <c r="AX106" s="158"/>
      <c r="AY106" s="258"/>
      <c r="AZ106" s="261" t="str">
        <f t="shared" ca="1" si="300"/>
        <v>1E - 3C</v>
      </c>
      <c r="BA106" s="164"/>
      <c r="BF106" t="str">
        <f t="shared" ca="1" si="301"/>
        <v>B</v>
      </c>
      <c r="BG106">
        <f t="shared" ca="1" si="302"/>
        <v>1</v>
      </c>
      <c r="BI106">
        <v>4</v>
      </c>
      <c r="BJ106" t="str">
        <f t="shared" ca="1" si="303"/>
        <v>F</v>
      </c>
    </row>
    <row r="107" spans="1:62" ht="16" customHeight="1">
      <c r="A107" s="16" t="s">
        <v>655</v>
      </c>
      <c r="B107" s="16" t="s">
        <v>734</v>
      </c>
      <c r="C107" s="16"/>
      <c r="D107" s="16" t="str">
        <f t="shared" ca="1" si="286"/>
        <v>Corea del Sur</v>
      </c>
      <c r="E107" s="16" t="s">
        <v>0</v>
      </c>
      <c r="F107" s="16" t="s">
        <v>731</v>
      </c>
      <c r="G107" s="16" t="s">
        <v>6</v>
      </c>
      <c r="H107" s="16">
        <f t="shared" ca="1" si="287"/>
        <v>12</v>
      </c>
      <c r="I107" s="16"/>
      <c r="J107" s="16">
        <v>79</v>
      </c>
      <c r="K107" s="16">
        <v>46203.75</v>
      </c>
      <c r="L107" s="16" t="s">
        <v>701</v>
      </c>
      <c r="M107" s="16" t="str">
        <f t="shared" ca="1" si="288"/>
        <v>Corea del Sur</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Arabia Saudita</v>
      </c>
      <c r="O107" s="16"/>
      <c r="P107" s="16"/>
      <c r="Q107" s="16"/>
      <c r="R107" s="16"/>
      <c r="S107" s="16"/>
      <c r="T107" s="16"/>
      <c r="U107" s="16"/>
      <c r="V107" s="17"/>
      <c r="W107" s="627"/>
      <c r="X107" s="20">
        <f ca="1">Horarios!C107</f>
        <v>46204.125</v>
      </c>
      <c r="Y107" s="21">
        <f ca="1">Horarios!C107</f>
        <v>46204.125</v>
      </c>
      <c r="Z107" s="262">
        <f t="shared" si="293"/>
        <v>79</v>
      </c>
      <c r="AA107" s="84" t="str">
        <f t="shared" ca="1" si="289"/>
        <v>Corea del Sur</v>
      </c>
      <c r="AB107" s="85"/>
      <c r="AC107" s="88">
        <v>1</v>
      </c>
      <c r="AD107" s="88">
        <v>0</v>
      </c>
      <c r="AE107" s="85"/>
      <c r="AF107" s="87" t="str">
        <f t="shared" ca="1" si="290"/>
        <v>Arabia Saudita</v>
      </c>
      <c r="AG107" s="301">
        <f t="shared" ca="1" si="291"/>
        <v>1</v>
      </c>
      <c r="AH107" s="183">
        <v>79</v>
      </c>
      <c r="AI107" s="170">
        <v>6</v>
      </c>
      <c r="AJ107" s="38">
        <v>6</v>
      </c>
      <c r="AK107" s="569" t="e" cm="1" vm="12">
        <f t="array" aca="1" ref="AK107" ca="1">Ver_flag_visit</f>
        <v>#VALUE!</v>
      </c>
      <c r="AL107" s="81" t="str">
        <f t="shared" ca="1" si="294"/>
        <v>Escocia</v>
      </c>
      <c r="AM107" s="556">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3</v>
      </c>
      <c r="AS107" s="82">
        <f t="shared" ca="1" si="307"/>
        <v>4</v>
      </c>
      <c r="AT107" s="83">
        <f t="shared" ca="1" si="307"/>
        <v>-1</v>
      </c>
      <c r="AU107" s="304">
        <f t="shared" ca="1" si="296"/>
        <v>2</v>
      </c>
      <c r="AV107" s="170" t="str">
        <f ca="1">INDEX($BD$58:$BD$69,MATCH(AI107,$BM$58:$BM$69,0))</f>
        <v>Arabia Saudita</v>
      </c>
      <c r="AW107" s="203">
        <v>7</v>
      </c>
      <c r="AX107" s="158"/>
      <c r="AY107" s="258"/>
      <c r="AZ107" s="261" t="str">
        <f t="shared" ca="1" si="300"/>
        <v>1G - 3J</v>
      </c>
      <c r="BA107" s="164"/>
      <c r="BF107" t="str">
        <f t="shared" ca="1" si="301"/>
        <v>J</v>
      </c>
      <c r="BG107">
        <f t="shared" ca="1" si="302"/>
        <v>8</v>
      </c>
      <c r="BI107">
        <v>5</v>
      </c>
      <c r="BJ107" t="str">
        <f t="shared" ca="1" si="303"/>
        <v>G</v>
      </c>
    </row>
    <row r="108" spans="1:62" ht="16"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27"/>
      <c r="X108" s="20">
        <f ca="1">Horarios!C108</f>
        <v>46204.75</v>
      </c>
      <c r="Y108" s="21">
        <f ca="1">Horarios!C108</f>
        <v>46204.75</v>
      </c>
      <c r="Z108" s="262">
        <f t="shared" si="293"/>
        <v>80</v>
      </c>
      <c r="AA108" s="84" t="str">
        <f t="shared" ca="1" si="289"/>
        <v>Inglaterra</v>
      </c>
      <c r="AB108" s="85"/>
      <c r="AC108" s="88">
        <v>1</v>
      </c>
      <c r="AD108" s="88">
        <v>0</v>
      </c>
      <c r="AE108" s="85"/>
      <c r="AF108" s="87" t="str">
        <f t="shared" ca="1" si="290"/>
        <v>Senegal</v>
      </c>
      <c r="AG108" s="301">
        <f t="shared" ca="1" si="291"/>
        <v>1</v>
      </c>
      <c r="AH108" s="183">
        <v>80</v>
      </c>
      <c r="AI108" s="170">
        <v>7</v>
      </c>
      <c r="AJ108" s="38">
        <v>7</v>
      </c>
      <c r="AK108" s="569" t="e" cm="1" vm="32">
        <f t="array" aca="1" ref="AK108" ca="1">Ver_flag_visit</f>
        <v>#VALUE!</v>
      </c>
      <c r="AL108" s="81" t="str">
        <f t="shared" ca="1" si="294"/>
        <v>Arabia Saudita</v>
      </c>
      <c r="AM108" s="556">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3</v>
      </c>
      <c r="AS108" s="82">
        <f t="shared" ca="1" si="308"/>
        <v>4</v>
      </c>
      <c r="AT108" s="83">
        <f t="shared" ca="1" si="308"/>
        <v>-1</v>
      </c>
      <c r="AU108" s="304">
        <f t="shared" ca="1" si="296"/>
        <v>2</v>
      </c>
      <c r="AV108" s="170" t="str">
        <f t="shared" ca="1" si="297"/>
        <v>Escocia</v>
      </c>
      <c r="AW108" s="203">
        <v>6</v>
      </c>
      <c r="AX108" s="158"/>
      <c r="AY108" s="258"/>
      <c r="AZ108" s="261" t="str">
        <f t="shared" ca="1" si="300"/>
        <v>1I - 3F</v>
      </c>
      <c r="BA108" s="164"/>
      <c r="BF108" t="str">
        <f t="shared" ca="1" si="301"/>
        <v>C</v>
      </c>
      <c r="BG108">
        <f t="shared" ca="1" si="302"/>
        <v>2</v>
      </c>
      <c r="BI108">
        <v>6</v>
      </c>
      <c r="BJ108" t="str">
        <f t="shared" ca="1" si="303"/>
        <v>H</v>
      </c>
    </row>
    <row r="109" spans="1:62" ht="16" customHeight="1">
      <c r="A109" s="16" t="s">
        <v>668</v>
      </c>
      <c r="B109" s="16" t="s">
        <v>736</v>
      </c>
      <c r="C109" s="16"/>
      <c r="D109" s="16" t="str">
        <f t="shared" ca="1" si="286"/>
        <v>Egipto</v>
      </c>
      <c r="E109" s="16" t="s">
        <v>73</v>
      </c>
      <c r="F109" s="16" t="s">
        <v>731</v>
      </c>
      <c r="G109" s="16" t="s">
        <v>447</v>
      </c>
      <c r="H109" s="16">
        <f t="shared" ca="1" si="287"/>
        <v>12</v>
      </c>
      <c r="I109" s="16"/>
      <c r="J109" s="16">
        <v>81</v>
      </c>
      <c r="K109" s="16">
        <v>46204.75</v>
      </c>
      <c r="L109" s="16" t="s">
        <v>703</v>
      </c>
      <c r="M109" s="16" t="str">
        <f t="shared" ca="1" si="288"/>
        <v>Turquía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Canadá</v>
      </c>
      <c r="O109" s="16"/>
      <c r="P109" s="16"/>
      <c r="Q109" s="16"/>
      <c r="R109" s="16"/>
      <c r="S109" s="16"/>
      <c r="T109" s="16"/>
      <c r="U109" s="16"/>
      <c r="V109" s="17"/>
      <c r="W109" s="627"/>
      <c r="X109" s="20">
        <f ca="1">Horarios!C109</f>
        <v>46204.916666666664</v>
      </c>
      <c r="Y109" s="21">
        <f ca="1">Horarios!C109</f>
        <v>46204.916666666664</v>
      </c>
      <c r="Z109" s="262">
        <f t="shared" si="293"/>
        <v>82</v>
      </c>
      <c r="AA109" s="84" t="str">
        <f t="shared" ca="1" si="289"/>
        <v>Egipto</v>
      </c>
      <c r="AB109" s="85"/>
      <c r="AC109" s="88">
        <v>1</v>
      </c>
      <c r="AD109" s="88">
        <v>0</v>
      </c>
      <c r="AE109" s="85"/>
      <c r="AF109" s="87" t="str">
        <f t="shared" ca="1" si="290"/>
        <v>Austria</v>
      </c>
      <c r="AG109" s="301">
        <f t="shared" ca="1" si="291"/>
        <v>1</v>
      </c>
      <c r="AH109" s="183">
        <v>82</v>
      </c>
      <c r="AI109" s="170">
        <v>8</v>
      </c>
      <c r="AJ109" s="38">
        <v>8</v>
      </c>
      <c r="AK109" s="569" t="e" cm="1" vm="27">
        <f t="array" aca="1" ref="AK109" ca="1">Ver_flag_visit</f>
        <v>#VALUE!</v>
      </c>
      <c r="AL109" s="81" t="str">
        <f t="shared" ca="1" si="294"/>
        <v>Irán</v>
      </c>
      <c r="AM109" s="556">
        <f t="shared" ca="1" si="298"/>
        <v>3</v>
      </c>
      <c r="AN109" s="82">
        <f t="shared" ref="AN109:AT109" ca="1" si="309">+IF($H$113&gt;=48,INDEX($BE$58:$BN$69,MATCH($AL109,$BD$58:$BD$69,0),MATCH(AN$5,$BE$57:$BN$57,0)),$BB65)</f>
        <v>3</v>
      </c>
      <c r="AO109" s="82">
        <f t="shared" ca="1" si="309"/>
        <v>1</v>
      </c>
      <c r="AP109" s="82">
        <f t="shared" ca="1" si="309"/>
        <v>0</v>
      </c>
      <c r="AQ109" s="82">
        <f t="shared" ca="1" si="309"/>
        <v>2</v>
      </c>
      <c r="AR109" s="82">
        <f t="shared" ca="1" si="309"/>
        <v>1</v>
      </c>
      <c r="AS109" s="82">
        <f t="shared" ca="1" si="309"/>
        <v>3</v>
      </c>
      <c r="AT109" s="83">
        <f t="shared" ca="1" si="309"/>
        <v>-2</v>
      </c>
      <c r="AU109" s="304">
        <f t="shared" ca="1" si="296"/>
        <v>1</v>
      </c>
      <c r="AV109" s="170" t="str">
        <f t="shared" ca="1" si="297"/>
        <v>Irán</v>
      </c>
      <c r="AW109" s="203"/>
      <c r="AX109" s="158"/>
      <c r="AY109" s="258"/>
      <c r="AZ109" s="261" t="str">
        <f t="shared" ca="1" si="300"/>
        <v>1K - 3E</v>
      </c>
      <c r="BA109" s="164"/>
      <c r="BF109" t="str">
        <f t="shared" ca="1" si="301"/>
        <v>H</v>
      </c>
      <c r="BG109">
        <f t="shared" ca="1" si="302"/>
        <v>6</v>
      </c>
      <c r="BI109">
        <v>7</v>
      </c>
      <c r="BJ109" t="str">
        <f t="shared" ca="1" si="303"/>
        <v>I</v>
      </c>
    </row>
    <row r="110" spans="1:62" ht="16" customHeight="1">
      <c r="A110" s="16" t="s">
        <v>677</v>
      </c>
      <c r="B110" s="16" t="s">
        <v>737</v>
      </c>
      <c r="C110" s="16"/>
      <c r="D110" s="16" t="str">
        <f t="shared" ca="1" si="286"/>
        <v>Turquía</v>
      </c>
      <c r="E110" s="16" t="s">
        <v>6</v>
      </c>
      <c r="F110" s="16" t="s">
        <v>731</v>
      </c>
      <c r="G110" s="16" t="s">
        <v>5</v>
      </c>
      <c r="H110" s="16">
        <f t="shared" ca="1" si="287"/>
        <v>12</v>
      </c>
      <c r="I110" s="16"/>
      <c r="J110" s="16">
        <v>82</v>
      </c>
      <c r="K110" s="16">
        <v>46204.75</v>
      </c>
      <c r="L110" s="16" t="s">
        <v>704</v>
      </c>
      <c r="M110" s="16" t="str">
        <f t="shared" ca="1" si="288"/>
        <v>Egipto</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Austria</v>
      </c>
      <c r="O110" s="16"/>
      <c r="P110" s="16"/>
      <c r="Q110" s="16"/>
      <c r="R110" s="16"/>
      <c r="S110" s="16"/>
      <c r="T110" s="16"/>
      <c r="U110" s="16"/>
      <c r="V110" s="17"/>
      <c r="W110" s="627"/>
      <c r="X110" s="20">
        <f ca="1">Horarios!C110</f>
        <v>46205.083333333336</v>
      </c>
      <c r="Y110" s="21">
        <f ca="1">Horarios!C110</f>
        <v>46205.083333333336</v>
      </c>
      <c r="Z110" s="262">
        <f t="shared" si="293"/>
        <v>81</v>
      </c>
      <c r="AA110" s="84" t="str">
        <f t="shared" ca="1" si="289"/>
        <v>Turquía</v>
      </c>
      <c r="AB110" s="85"/>
      <c r="AC110" s="88">
        <v>1</v>
      </c>
      <c r="AD110" s="88">
        <v>0</v>
      </c>
      <c r="AE110" s="85"/>
      <c r="AF110" s="87" t="str">
        <f t="shared" ca="1" si="290"/>
        <v>Canadá</v>
      </c>
      <c r="AG110" s="301">
        <f t="shared" ca="1" si="291"/>
        <v>1</v>
      </c>
      <c r="AH110" s="183">
        <v>81</v>
      </c>
      <c r="AI110" s="170">
        <v>9</v>
      </c>
      <c r="AJ110" s="38">
        <v>9</v>
      </c>
      <c r="AK110" s="569" t="e" cm="1" vm="44">
        <f t="array" aca="1" ref="AK110" ca="1">Ver_flag_visit</f>
        <v>#VALUE!</v>
      </c>
      <c r="AL110" s="81" t="str">
        <f t="shared" ca="1" si="294"/>
        <v>RD Congo</v>
      </c>
      <c r="AM110" s="556">
        <f t="shared" ca="1" si="298"/>
        <v>3</v>
      </c>
      <c r="AN110" s="82">
        <f t="shared" ref="AN110:AT110" ca="1" si="310">+IF($H$113&gt;=48,INDEX($BE$58:$BN$69,MATCH($AL110,$BD$58:$BD$69,0),MATCH(AN$5,$BE$57:$BN$57,0)),$BB66)</f>
        <v>3</v>
      </c>
      <c r="AO110" s="82">
        <f t="shared" ca="1" si="310"/>
        <v>1</v>
      </c>
      <c r="AP110" s="82">
        <f t="shared" ca="1" si="310"/>
        <v>0</v>
      </c>
      <c r="AQ110" s="82">
        <f t="shared" ca="1" si="310"/>
        <v>2</v>
      </c>
      <c r="AR110" s="82">
        <f t="shared" ca="1" si="310"/>
        <v>2</v>
      </c>
      <c r="AS110" s="82">
        <f t="shared" ca="1" si="310"/>
        <v>5</v>
      </c>
      <c r="AT110" s="83">
        <f t="shared" ca="1" si="310"/>
        <v>-3</v>
      </c>
      <c r="AU110" s="304">
        <f t="shared" ca="1" si="296"/>
        <v>1</v>
      </c>
      <c r="AV110" s="170" t="str">
        <f t="shared" ca="1" si="297"/>
        <v>RD Congo</v>
      </c>
      <c r="AW110" s="203"/>
      <c r="AX110" s="158"/>
      <c r="AY110" s="258"/>
      <c r="AZ110" s="261" t="str">
        <f t="shared" ca="1" si="300"/>
        <v>1L - 3I</v>
      </c>
      <c r="BA110" s="164"/>
      <c r="BF110" t="str">
        <f t="shared" ca="1" si="301"/>
        <v>G</v>
      </c>
      <c r="BG110">
        <f t="shared" ca="1" si="302"/>
        <v>5</v>
      </c>
      <c r="BI110">
        <v>8</v>
      </c>
      <c r="BJ110" t="str">
        <f t="shared" ca="1" si="303"/>
        <v>J</v>
      </c>
    </row>
    <row r="111" spans="1:62" ht="16"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27"/>
      <c r="X111" s="20">
        <f ca="1">Horarios!C111</f>
        <v>46205.875</v>
      </c>
      <c r="Y111" s="21">
        <f ca="1">Horarios!C111</f>
        <v>46205.875</v>
      </c>
      <c r="Z111" s="262">
        <f t="shared" si="293"/>
        <v>84</v>
      </c>
      <c r="AA111" s="84" t="str">
        <f t="shared" ca="1" si="289"/>
        <v>España</v>
      </c>
      <c r="AB111" s="85"/>
      <c r="AC111" s="88">
        <v>1</v>
      </c>
      <c r="AD111" s="88">
        <v>0</v>
      </c>
      <c r="AE111" s="85"/>
      <c r="AF111" s="87" t="str">
        <f t="shared" ca="1" si="290"/>
        <v>Argelia</v>
      </c>
      <c r="AG111" s="301">
        <f t="shared" ca="1" si="291"/>
        <v>1</v>
      </c>
      <c r="AH111" s="183">
        <v>84</v>
      </c>
      <c r="AI111" s="170">
        <v>10</v>
      </c>
      <c r="AJ111" s="38">
        <v>10</v>
      </c>
      <c r="AK111" s="569" t="e" cm="1" vm="14">
        <f t="array" aca="1" ref="AK111" ca="1">Ver_flag_visit</f>
        <v>#VALUE!</v>
      </c>
      <c r="AL111" s="81" t="str">
        <f t="shared" ca="1" si="294"/>
        <v>Paraguay</v>
      </c>
      <c r="AM111" s="556">
        <f t="shared" ca="1" si="298"/>
        <v>2</v>
      </c>
      <c r="AN111" s="82">
        <f t="shared" ref="AN111:AT111" ca="1" si="311">+IF($H$113&gt;=48,INDEX($BE$58:$BN$69,MATCH($AL111,$BD$58:$BD$69,0),MATCH(AN$5,$BE$57:$BN$57,0)),$BB67)</f>
        <v>3</v>
      </c>
      <c r="AO111" s="82">
        <f t="shared" ca="1" si="311"/>
        <v>0</v>
      </c>
      <c r="AP111" s="82">
        <f t="shared" ca="1" si="311"/>
        <v>2</v>
      </c>
      <c r="AQ111" s="82">
        <f t="shared" ca="1" si="311"/>
        <v>1</v>
      </c>
      <c r="AR111" s="82">
        <f t="shared" ca="1" si="311"/>
        <v>4</v>
      </c>
      <c r="AS111" s="82">
        <f t="shared" ca="1" si="311"/>
        <v>5</v>
      </c>
      <c r="AT111" s="83">
        <f t="shared" ca="1" si="311"/>
        <v>-1</v>
      </c>
      <c r="AU111" s="304">
        <f t="shared" ca="1" si="296"/>
        <v>2</v>
      </c>
      <c r="AV111" s="170" t="str">
        <f t="shared" ca="1" si="297"/>
        <v>Paraguay</v>
      </c>
      <c r="AW111" s="203">
        <v>10</v>
      </c>
      <c r="AX111" s="158"/>
      <c r="AY111" s="257"/>
      <c r="AZ111" s="257"/>
      <c r="BA111" s="164"/>
      <c r="BI111" t="s">
        <v>86</v>
      </c>
    </row>
    <row r="112" spans="1:62" ht="16" customHeight="1">
      <c r="A112" s="16" t="s">
        <v>680</v>
      </c>
      <c r="B112" s="16" t="s">
        <v>687</v>
      </c>
      <c r="C112" s="16"/>
      <c r="D112" s="16" t="str">
        <f t="shared" ca="1" si="286"/>
        <v>Colombia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Argelia</v>
      </c>
      <c r="O112" s="16"/>
      <c r="P112" s="16"/>
      <c r="Q112" s="16"/>
      <c r="R112" s="16"/>
      <c r="S112" s="16"/>
      <c r="T112" s="16"/>
      <c r="U112" s="16"/>
      <c r="V112" s="17"/>
      <c r="W112" s="627"/>
      <c r="X112" s="20">
        <f ca="1">Horarios!C112</f>
        <v>46206.041666666664</v>
      </c>
      <c r="Y112" s="21">
        <f ca="1">Horarios!C112</f>
        <v>46206.041666666664</v>
      </c>
      <c r="Z112" s="262">
        <f t="shared" si="293"/>
        <v>83</v>
      </c>
      <c r="AA112" s="84" t="str">
        <f t="shared" ca="1" si="289"/>
        <v>Colombia</v>
      </c>
      <c r="AB112" s="85"/>
      <c r="AC112" s="88">
        <v>1</v>
      </c>
      <c r="AD112" s="88">
        <v>0</v>
      </c>
      <c r="AE112" s="85"/>
      <c r="AF112" s="87" t="str">
        <f t="shared" ca="1" si="290"/>
        <v>Croacia</v>
      </c>
      <c r="AG112" s="301">
        <f t="shared" ca="1" si="291"/>
        <v>1</v>
      </c>
      <c r="AH112" s="183">
        <v>83</v>
      </c>
      <c r="AI112" s="170">
        <v>11</v>
      </c>
      <c r="AJ112" s="38">
        <v>11</v>
      </c>
      <c r="AK112" s="569" t="e" cm="1" vm="2">
        <f t="array" aca="1" ref="AK112" ca="1">Ver_flag_visit</f>
        <v>#VALUE!</v>
      </c>
      <c r="AL112" s="81" t="str">
        <f t="shared" ca="1" si="294"/>
        <v>Sudáfrica</v>
      </c>
      <c r="AM112" s="556">
        <f t="shared" ca="1" si="298"/>
        <v>2</v>
      </c>
      <c r="AN112" s="82">
        <f t="shared" ref="AN112:AT112" ca="1" si="312">+IF($H$113&gt;=48,INDEX($BE$58:$BN$69,MATCH($AL112,$BD$58:$BD$69,0),MATCH(AN$5,$BE$57:$BN$57,0)),$BB68)</f>
        <v>3</v>
      </c>
      <c r="AO112" s="82">
        <f t="shared" ca="1" si="312"/>
        <v>0</v>
      </c>
      <c r="AP112" s="82">
        <f t="shared" ca="1" si="312"/>
        <v>2</v>
      </c>
      <c r="AQ112" s="82">
        <f t="shared" ca="1" si="312"/>
        <v>1</v>
      </c>
      <c r="AR112" s="82">
        <f t="shared" ca="1" si="312"/>
        <v>4</v>
      </c>
      <c r="AS112" s="82">
        <f t="shared" ca="1" si="312"/>
        <v>5</v>
      </c>
      <c r="AT112" s="83">
        <f t="shared" ca="1" si="312"/>
        <v>-1</v>
      </c>
      <c r="AU112" s="304">
        <f t="shared" ca="1" si="296"/>
        <v>2</v>
      </c>
      <c r="AV112" s="170" t="str">
        <f t="shared" ca="1" si="297"/>
        <v>Sudáfrica</v>
      </c>
      <c r="AW112" s="203">
        <v>11</v>
      </c>
      <c r="AX112" s="158"/>
      <c r="AY112" s="257"/>
      <c r="AZ112" s="257"/>
      <c r="BA112" s="164"/>
      <c r="BI112" t="str">
        <f ca="1">IFERROR(CONCATENATE(BJ103,BJ104,BJ105,BJ106,BJ107,BJ108,BJ109,BJ110),"¿A/B/C/D/E/F/G/H/I/J/K/L?")</f>
        <v>BCEFGHIJ</v>
      </c>
    </row>
    <row r="113" spans="1:59" ht="16" customHeight="1" thickBot="1">
      <c r="A113" s="16" t="s">
        <v>658</v>
      </c>
      <c r="B113" s="16" t="s">
        <v>738</v>
      </c>
      <c r="C113" s="16"/>
      <c r="D113" s="16" t="str">
        <f t="shared" ca="1" si="286"/>
        <v>Bosnia y Herzegovina</v>
      </c>
      <c r="E113" s="16" t="s">
        <v>1</v>
      </c>
      <c r="F113" s="16" t="s">
        <v>731</v>
      </c>
      <c r="G113" s="16" t="s">
        <v>731</v>
      </c>
      <c r="H113" s="16">
        <f ca="1">+IF($AJ$99&lt;&gt;144,SUM(H101:H112),$AJ$99)</f>
        <v>144</v>
      </c>
      <c r="I113" s="16"/>
      <c r="J113" s="16">
        <v>85</v>
      </c>
      <c r="K113" s="16">
        <v>46205.75</v>
      </c>
      <c r="L113" s="16" t="s">
        <v>707</v>
      </c>
      <c r="M113" s="16" t="str">
        <f t="shared" ca="1" si="288"/>
        <v>Bosnia y Herzegovina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Irán</v>
      </c>
      <c r="O113" s="16"/>
      <c r="P113" s="16"/>
      <c r="Q113" s="16"/>
      <c r="R113" s="16"/>
      <c r="S113" s="16"/>
      <c r="T113" s="16"/>
      <c r="U113" s="16"/>
      <c r="V113" s="17"/>
      <c r="W113" s="627"/>
      <c r="X113" s="20">
        <f ca="1">Horarios!C113</f>
        <v>46206.208333333336</v>
      </c>
      <c r="Y113" s="21">
        <f ca="1">Horarios!C113</f>
        <v>46206.208333333336</v>
      </c>
      <c r="Z113" s="262">
        <f t="shared" si="293"/>
        <v>85</v>
      </c>
      <c r="AA113" s="84" t="str">
        <f t="shared" ca="1" si="289"/>
        <v>Bosnia y Herzegovina</v>
      </c>
      <c r="AB113" s="85"/>
      <c r="AC113" s="88">
        <v>1</v>
      </c>
      <c r="AD113" s="88">
        <v>0</v>
      </c>
      <c r="AE113" s="86"/>
      <c r="AF113" s="87" t="str">
        <f t="shared" ca="1" si="290"/>
        <v>Irán</v>
      </c>
      <c r="AG113" s="301">
        <f t="shared" ca="1" si="291"/>
        <v>1</v>
      </c>
      <c r="AH113" s="183">
        <v>85</v>
      </c>
      <c r="AI113" s="170">
        <v>12</v>
      </c>
      <c r="AJ113" s="40">
        <v>12</v>
      </c>
      <c r="AK113" s="571" t="e" cm="1" vm="49">
        <f t="array" aca="1" ref="AK113" ca="1">Ver_flag_visit</f>
        <v>#VALUE!</v>
      </c>
      <c r="AL113" s="41" t="str">
        <f t="shared" ca="1" si="294"/>
        <v>Ghana</v>
      </c>
      <c r="AM113" s="557">
        <f t="shared" ca="1" si="298"/>
        <v>2</v>
      </c>
      <c r="AN113" s="43">
        <f t="shared" ref="AN113:AT113" ca="1" si="313">+IF($H$113&gt;=48,INDEX($BE$58:$BN$69,MATCH($AL113,$BD$58:$BD$69,0),MATCH(AN$5,$BE$57:$BN$57,0)),$BB69)</f>
        <v>3</v>
      </c>
      <c r="AO113" s="43">
        <f t="shared" ca="1" si="313"/>
        <v>0</v>
      </c>
      <c r="AP113" s="43">
        <f t="shared" ca="1" si="313"/>
        <v>2</v>
      </c>
      <c r="AQ113" s="43">
        <f t="shared" ca="1" si="313"/>
        <v>1</v>
      </c>
      <c r="AR113" s="43">
        <f t="shared" ca="1" si="313"/>
        <v>3</v>
      </c>
      <c r="AS113" s="43">
        <f t="shared" ca="1" si="313"/>
        <v>4</v>
      </c>
      <c r="AT113" s="44">
        <f t="shared" ca="1" si="313"/>
        <v>-1</v>
      </c>
      <c r="AU113" s="304">
        <f t="shared" ca="1" si="296"/>
        <v>1</v>
      </c>
      <c r="AV113" s="170" t="str">
        <f t="shared" ca="1" si="297"/>
        <v>Ghana</v>
      </c>
      <c r="AW113" s="203"/>
      <c r="AX113" s="158"/>
      <c r="AY113" s="142"/>
      <c r="AZ113" s="143"/>
      <c r="BA113" s="164"/>
    </row>
    <row r="114" spans="1:59" ht="16" customHeight="1">
      <c r="A114" s="16" t="s">
        <v>686</v>
      </c>
      <c r="B114" s="16" t="s">
        <v>681</v>
      </c>
      <c r="C114" s="16"/>
      <c r="D114" s="16" t="str">
        <f t="shared" ca="1" si="286"/>
        <v>Bélgica</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27"/>
      <c r="X114" s="20">
        <f ca="1">Horarios!C114</f>
        <v>46206.833333333336</v>
      </c>
      <c r="Y114" s="21">
        <f ca="1">Horarios!C114</f>
        <v>46206.833333333336</v>
      </c>
      <c r="Z114" s="262">
        <f t="shared" si="293"/>
        <v>88</v>
      </c>
      <c r="AA114" s="84" t="str">
        <f t="shared" ca="1" si="289"/>
        <v>Estados Unidos</v>
      </c>
      <c r="AB114" s="85"/>
      <c r="AC114" s="88">
        <v>0</v>
      </c>
      <c r="AD114" s="88">
        <v>1</v>
      </c>
      <c r="AE114" s="85"/>
      <c r="AF114" s="87" t="str">
        <f t="shared" ca="1" si="290"/>
        <v>Bélgica</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Costa de Marfil</v>
      </c>
      <c r="O115" s="16"/>
      <c r="P115" s="16"/>
      <c r="Q115" s="16"/>
      <c r="R115" s="16"/>
      <c r="S115" s="16"/>
      <c r="T115" s="16"/>
      <c r="U115" s="16"/>
      <c r="V115" s="17"/>
      <c r="W115" s="627"/>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Estados Unidos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Bélgica</v>
      </c>
      <c r="O116" s="16"/>
      <c r="P116" s="16"/>
      <c r="Q116" s="16"/>
      <c r="R116" s="16"/>
      <c r="S116" s="16"/>
      <c r="T116" s="16"/>
      <c r="U116" s="16"/>
      <c r="V116" s="17"/>
      <c r="W116" s="628"/>
      <c r="X116" s="24">
        <f ca="1">Horarios!C116</f>
        <v>46207.145833333336</v>
      </c>
      <c r="Y116" s="25">
        <f ca="1">Horarios!C116</f>
        <v>46207.145833333336</v>
      </c>
      <c r="Z116" s="263">
        <f t="shared" si="293"/>
        <v>87</v>
      </c>
      <c r="AA116" s="89" t="str">
        <f t="shared" ca="1" si="289"/>
        <v>Portugal</v>
      </c>
      <c r="AB116" s="90"/>
      <c r="AC116" s="259">
        <v>1</v>
      </c>
      <c r="AD116" s="259">
        <v>0</v>
      </c>
      <c r="AE116" s="90"/>
      <c r="AF116" s="91" t="str">
        <f t="shared" ca="1" si="290"/>
        <v>Costa de Marfil</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3H</v>
      </c>
    </row>
    <row r="118" spans="1:59" ht="16"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3G</v>
      </c>
    </row>
    <row r="119" spans="1:59" ht="16"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3B</v>
      </c>
    </row>
    <row r="120" spans="1:59" ht="16"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México</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29" t="s">
        <v>88</v>
      </c>
      <c r="X120" s="20">
        <f ca="1">Horarios!C120</f>
        <v>46207.791666666664</v>
      </c>
      <c r="Y120" s="21">
        <f ca="1">Horarios!C120</f>
        <v>46207.791666666664</v>
      </c>
      <c r="Z120" s="262">
        <f t="shared" ref="Z120:Z127" si="316">AH120</f>
        <v>90</v>
      </c>
      <c r="AA120" s="84" t="str">
        <f t="shared" ref="AA120:AA127" ca="1" si="317">+INDEX($M$101:$M$147,MATCH(AH120,$J$101:$J$147,0))</f>
        <v>México</v>
      </c>
      <c r="AB120" s="85"/>
      <c r="AC120" s="92">
        <v>1</v>
      </c>
      <c r="AD120" s="92">
        <v>0</v>
      </c>
      <c r="AE120" s="85"/>
      <c r="AF120" s="87" t="str">
        <f t="shared" ref="AF120:AF127" ca="1" si="318">+INDEX($N$101:$N$147,MATCH(AH120,$J$101:$J$147,0))</f>
        <v>Marruecos</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3C</v>
      </c>
    </row>
    <row r="121" spans="1:59" ht="16"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México</v>
      </c>
      <c r="N121" s="16" t="str">
        <f t="shared" ca="1" si="315"/>
        <v>Marruecos</v>
      </c>
      <c r="O121" s="16"/>
      <c r="P121" s="16"/>
      <c r="Q121" s="16"/>
      <c r="R121" s="16"/>
      <c r="S121" s="16"/>
      <c r="T121" s="16"/>
      <c r="U121" s="16"/>
      <c r="V121" s="17"/>
      <c r="W121" s="629"/>
      <c r="X121" s="20">
        <f ca="1">Horarios!C121</f>
        <v>46207.958333333336</v>
      </c>
      <c r="Y121" s="21">
        <f ca="1">Horarios!C121</f>
        <v>46207.958333333336</v>
      </c>
      <c r="Z121" s="262">
        <f t="shared" si="316"/>
        <v>89</v>
      </c>
      <c r="AA121" s="84" t="str">
        <f t="shared" ca="1" si="317"/>
        <v>Alemania</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3J</v>
      </c>
    </row>
    <row r="122" spans="1:59" ht="16"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Ecuador</v>
      </c>
      <c r="O122" s="16"/>
      <c r="P122" s="16"/>
      <c r="Q122" s="16"/>
      <c r="R122" s="16"/>
      <c r="S122" s="16"/>
      <c r="T122" s="16"/>
      <c r="U122" s="16"/>
      <c r="V122" s="17"/>
      <c r="W122" s="629"/>
      <c r="X122" s="20">
        <f ca="1">Horarios!C122</f>
        <v>46208.916666666664</v>
      </c>
      <c r="Y122" s="21">
        <f ca="1">Horarios!C122</f>
        <v>46208.916666666664</v>
      </c>
      <c r="Z122" s="262">
        <f t="shared" si="316"/>
        <v>91</v>
      </c>
      <c r="AA122" s="84" t="str">
        <f t="shared" ca="1" si="317"/>
        <v>Brasil</v>
      </c>
      <c r="AB122" s="85"/>
      <c r="AC122" s="93">
        <v>1</v>
      </c>
      <c r="AD122" s="93">
        <v>0</v>
      </c>
      <c r="AE122" s="85"/>
      <c r="AF122" s="87" t="str">
        <f t="shared" ca="1" si="318"/>
        <v>Ecuador</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Corea del Sur</v>
      </c>
      <c r="N123" s="16" t="str">
        <f t="shared" ca="1" si="315"/>
        <v>Inglaterra</v>
      </c>
      <c r="O123" s="16"/>
      <c r="P123" s="16"/>
      <c r="Q123" s="16"/>
      <c r="R123" s="16"/>
      <c r="S123" s="16"/>
      <c r="T123" s="16"/>
      <c r="U123" s="16"/>
      <c r="V123" s="17"/>
      <c r="W123" s="629"/>
      <c r="X123" s="20">
        <f ca="1">Horarios!C123</f>
        <v>46209.083333333336</v>
      </c>
      <c r="Y123" s="21">
        <f ca="1">Horarios!C123</f>
        <v>46209.083333333336</v>
      </c>
      <c r="Z123" s="262">
        <f t="shared" si="316"/>
        <v>92</v>
      </c>
      <c r="AA123" s="84" t="str">
        <f t="shared" ca="1" si="317"/>
        <v>Corea del Sur</v>
      </c>
      <c r="AB123" s="85"/>
      <c r="AC123" s="93">
        <v>0</v>
      </c>
      <c r="AD123" s="93">
        <v>1</v>
      </c>
      <c r="AE123" s="85"/>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3E</v>
      </c>
    </row>
    <row r="124" spans="1:59" ht="16"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Colombia</v>
      </c>
      <c r="N124" s="16" t="str">
        <f t="shared" ca="1" si="315"/>
        <v>España</v>
      </c>
      <c r="O124" s="16"/>
      <c r="P124" s="16"/>
      <c r="Q124" s="16"/>
      <c r="R124" s="16"/>
      <c r="S124" s="16"/>
      <c r="T124" s="16"/>
      <c r="U124" s="16"/>
      <c r="V124" s="17"/>
      <c r="W124" s="629"/>
      <c r="X124" s="20">
        <f ca="1">Horarios!C124</f>
        <v>46209.875</v>
      </c>
      <c r="Y124" s="21">
        <f ca="1">Horarios!C124</f>
        <v>46209.875</v>
      </c>
      <c r="Z124" s="262">
        <f t="shared" si="316"/>
        <v>93</v>
      </c>
      <c r="AA124" s="84" t="str">
        <f t="shared" ca="1" si="317"/>
        <v>Colombia</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3I</v>
      </c>
    </row>
    <row r="125" spans="1:59" ht="16" customHeight="1">
      <c r="A125" s="16" t="s">
        <v>750</v>
      </c>
      <c r="B125" s="16" t="s">
        <v>751</v>
      </c>
      <c r="C125" s="16"/>
      <c r="D125" s="16" t="str">
        <f t="shared" ca="1" si="314"/>
        <v>Egipto</v>
      </c>
      <c r="E125" s="16">
        <v>81</v>
      </c>
      <c r="F125" s="16">
        <v>82</v>
      </c>
      <c r="G125" s="16"/>
      <c r="H125" s="16"/>
      <c r="I125" s="16"/>
      <c r="J125" s="16">
        <v>94</v>
      </c>
      <c r="K125" s="16">
        <v>46209.875</v>
      </c>
      <c r="L125" s="16" t="s">
        <v>716</v>
      </c>
      <c r="M125" s="16" t="str">
        <f t="shared" ca="1" si="315"/>
        <v>Turquía</v>
      </c>
      <c r="N125" s="16" t="str">
        <f t="shared" ca="1" si="315"/>
        <v>Egipto</v>
      </c>
      <c r="O125" s="16"/>
      <c r="P125" s="16"/>
      <c r="Q125" s="16"/>
      <c r="R125" s="16"/>
      <c r="S125" s="16"/>
      <c r="T125" s="16"/>
      <c r="U125" s="16"/>
      <c r="V125" s="17"/>
      <c r="W125" s="629"/>
      <c r="X125" s="20">
        <f ca="1">Horarios!C125</f>
        <v>46210.083333333336</v>
      </c>
      <c r="Y125" s="21">
        <f ca="1">Horarios!C125</f>
        <v>46210.083333333336</v>
      </c>
      <c r="Z125" s="262">
        <f t="shared" si="316"/>
        <v>94</v>
      </c>
      <c r="AA125" s="84" t="str">
        <f t="shared" ca="1" si="317"/>
        <v>Turquía</v>
      </c>
      <c r="AB125" s="85"/>
      <c r="AC125" s="95">
        <v>0</v>
      </c>
      <c r="AD125" s="95">
        <v>1</v>
      </c>
      <c r="AE125" s="85"/>
      <c r="AF125" s="87" t="str">
        <f t="shared" ca="1" si="318"/>
        <v>Egipto</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Bélgica</v>
      </c>
      <c r="O126" s="16"/>
      <c r="P126" s="16"/>
      <c r="Q126" s="16"/>
      <c r="R126" s="16"/>
      <c r="S126" s="16"/>
      <c r="T126" s="16"/>
      <c r="U126" s="16"/>
      <c r="V126" s="17"/>
      <c r="W126" s="629"/>
      <c r="X126" s="20">
        <f ca="1">Horarios!C126</f>
        <v>46210.75</v>
      </c>
      <c r="Y126" s="21">
        <f ca="1">Horarios!C126</f>
        <v>46210.75</v>
      </c>
      <c r="Z126" s="262">
        <f t="shared" si="316"/>
        <v>95</v>
      </c>
      <c r="AA126" s="84" t="str">
        <f t="shared" ca="1" si="317"/>
        <v>Argentina</v>
      </c>
      <c r="AB126" s="85"/>
      <c r="AC126" s="95">
        <v>1</v>
      </c>
      <c r="AD126" s="95">
        <v>0</v>
      </c>
      <c r="AE126" s="85"/>
      <c r="AF126" s="87" t="str">
        <f t="shared" ca="1" si="318"/>
        <v>Bélgica</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Bosnia y Herzegovina</v>
      </c>
      <c r="N127" s="16" t="str">
        <f t="shared" ca="1" si="315"/>
        <v>Portugal</v>
      </c>
      <c r="O127" s="16"/>
      <c r="P127" s="16"/>
      <c r="Q127" s="16"/>
      <c r="R127" s="16"/>
      <c r="S127" s="16"/>
      <c r="T127" s="16"/>
      <c r="U127" s="16"/>
      <c r="V127" s="17"/>
      <c r="W127" s="630"/>
      <c r="X127" s="24">
        <f ca="1">Horarios!C127</f>
        <v>46210.916666666664</v>
      </c>
      <c r="Y127" s="25">
        <f ca="1">Horarios!C127</f>
        <v>46210.916666666664</v>
      </c>
      <c r="Z127" s="263">
        <f t="shared" si="316"/>
        <v>96</v>
      </c>
      <c r="AA127" s="89" t="str">
        <f t="shared" ca="1" si="317"/>
        <v>Bosnia y Herzegovina</v>
      </c>
      <c r="AB127" s="90"/>
      <c r="AC127" s="96">
        <v>0</v>
      </c>
      <c r="AD127" s="96">
        <v>1</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México</v>
      </c>
      <c r="O131" s="16"/>
      <c r="P131" s="16"/>
      <c r="Q131" s="16"/>
      <c r="R131" s="16"/>
      <c r="S131" s="16"/>
      <c r="T131" s="16"/>
      <c r="U131" s="16"/>
      <c r="V131" s="17"/>
      <c r="W131" s="631"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1</v>
      </c>
      <c r="AD131" s="92">
        <v>0</v>
      </c>
      <c r="AE131" s="86"/>
      <c r="AF131" s="106" t="str">
        <f ca="1">+INDEX($N$101:$N$147,MATCH(AH131,$J$101:$J$147,0))</f>
        <v>México</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Egipto</v>
      </c>
      <c r="O132" s="16"/>
      <c r="P132" s="16"/>
      <c r="Q132" s="16"/>
      <c r="R132" s="16"/>
      <c r="S132" s="16"/>
      <c r="T132" s="16"/>
      <c r="U132" s="16"/>
      <c r="V132" s="17"/>
      <c r="W132" s="631"/>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Egipto</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 customHeight="1">
      <c r="A133" s="16" t="s">
        <v>760</v>
      </c>
      <c r="B133" s="16" t="s">
        <v>761</v>
      </c>
      <c r="C133" s="16"/>
      <c r="D133" s="16" t="str">
        <f ca="1">IF(AND(OR(AC133="",AD133="")),"W"&amp;AH133,IF(AC133&gt;AD133,AA133,IF(AC133&lt;AD133,AF133,IF(AND(AC133=AD133,AB133=AE133),"W"&amp;AH133,IF(AND(AC133=AD133,OR(AB133="",AE133="")),"W"&amp;AH133,IF(AND(AC133=AD133,AB133&gt;AE133),AA133,AF133))))))</f>
        <v>Brasil</v>
      </c>
      <c r="E133" s="16">
        <v>91</v>
      </c>
      <c r="F133" s="16">
        <v>92</v>
      </c>
      <c r="G133" s="16"/>
      <c r="H133" s="16"/>
      <c r="I133" s="16"/>
      <c r="J133" s="16">
        <v>99</v>
      </c>
      <c r="K133" s="16">
        <v>46214.75</v>
      </c>
      <c r="L133" s="16" t="s">
        <v>721</v>
      </c>
      <c r="M133" s="16" t="str">
        <f t="shared" ca="1" si="320"/>
        <v>Brasil</v>
      </c>
      <c r="N133" s="16" t="str">
        <f t="shared" ca="1" si="320"/>
        <v>Inglaterra</v>
      </c>
      <c r="O133" s="16"/>
      <c r="P133" s="16"/>
      <c r="Q133" s="16"/>
      <c r="R133" s="16"/>
      <c r="S133" s="16"/>
      <c r="T133" s="16"/>
      <c r="U133" s="16"/>
      <c r="V133" s="17"/>
      <c r="W133" s="631"/>
      <c r="X133" s="20">
        <f ca="1">Horarios!C133</f>
        <v>46214.958333333336</v>
      </c>
      <c r="Y133" s="21">
        <f ca="1">Horarios!C133</f>
        <v>46214.958333333336</v>
      </c>
      <c r="Z133" s="264">
        <f t="shared" si="321"/>
        <v>99</v>
      </c>
      <c r="AA133" s="84" t="str">
        <f t="shared" ca="1" si="322"/>
        <v>Brasil</v>
      </c>
      <c r="AB133" s="85"/>
      <c r="AC133" s="95">
        <v>1</v>
      </c>
      <c r="AD133" s="95">
        <v>0</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 customHeight="1" thickBot="1">
      <c r="A134" s="16" t="s">
        <v>762</v>
      </c>
      <c r="B134" s="16" t="s">
        <v>763</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32"/>
      <c r="X134" s="24">
        <f ca="1">Horarios!C134</f>
        <v>46215.125</v>
      </c>
      <c r="Y134" s="25">
        <f ca="1">Horarios!C134</f>
        <v>46215.125</v>
      </c>
      <c r="Z134" s="265">
        <f t="shared" si="321"/>
        <v>100</v>
      </c>
      <c r="AA134" s="89" t="str">
        <f t="shared" ca="1" si="322"/>
        <v>Argentina</v>
      </c>
      <c r="AB134" s="90"/>
      <c r="AC134" s="96">
        <v>0</v>
      </c>
      <c r="AD134" s="96">
        <v>1</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 customHeight="1">
      <c r="A138" s="16" t="s">
        <v>764</v>
      </c>
      <c r="B138" s="16" t="s">
        <v>765</v>
      </c>
      <c r="C138" s="16"/>
      <c r="D138" s="16" t="str">
        <f ca="1">IF(AND(OR(AC138="",AD138="")),"W"&amp;AH138,IF(AC138&gt;AD138,AA138,IF(AC138&lt;AD138,AF138,IF(AND(AC138=AD138,AB138=AE138),"W"&amp;AH138,IF(AND(AC138=AD138,OR(AB138="",AE138="")),"W"&amp;AH138,IF(AND(AC138=AD138,AB138&gt;AE138),AA138,AF138))))))</f>
        <v>Francia</v>
      </c>
      <c r="E138" s="16">
        <v>97</v>
      </c>
      <c r="F138" s="16">
        <v>98</v>
      </c>
      <c r="G138" s="16"/>
      <c r="H138" s="16" t="str">
        <f ca="1">IF(AND(OR(AC138="",AD138="")),"L101",IF(AC138&gt;AD138,AF138,IF(AC138&lt;AD138,AA138,IF(AND(AC138=AD138,AB138=AE138),"L101",IF(AND(AC138=AD138,OR(AB138="",AE138="")),"L101",IF(AND(AC138=AD138,AB138&gt;AE138),AF138,AA138))))))</f>
        <v>España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33" t="s">
        <v>36</v>
      </c>
      <c r="X138" s="20">
        <f ca="1">Horarios!C138</f>
        <v>46217.875</v>
      </c>
      <c r="Y138" s="21">
        <f ca="1">Horarios!C138</f>
        <v>46217.875</v>
      </c>
      <c r="Z138" s="264">
        <f t="shared" ref="Z138:Z139" si="323">AH138</f>
        <v>101</v>
      </c>
      <c r="AA138" s="84" t="str">
        <f t="shared" ref="AA138:AA139" ca="1" si="324">+INDEX($M$101:$M$147,MATCH(AH138,$J$101:$J$147,0))</f>
        <v>Francia</v>
      </c>
      <c r="AB138" s="85"/>
      <c r="AC138" s="97">
        <v>1</v>
      </c>
      <c r="AD138" s="97">
        <v>0</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 customHeight="1" thickBot="1">
      <c r="A139" s="16" t="s">
        <v>766</v>
      </c>
      <c r="B139" s="16" t="s">
        <v>767</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Brasil</v>
      </c>
      <c r="I139" s="16"/>
      <c r="J139" s="16">
        <v>102</v>
      </c>
      <c r="K139" s="16">
        <v>46218.875</v>
      </c>
      <c r="L139" s="16" t="s">
        <v>724</v>
      </c>
      <c r="M139" s="16" t="str">
        <f ca="1">+INDEX($D$101:$D$147,MATCH(E139,$AH$101:$AH$147,0))</f>
        <v>Brasil</v>
      </c>
      <c r="N139" s="16" t="str">
        <f ca="1">+INDEX($D$101:$D$147,MATCH(F139,$AH$101:$AH$147,0))</f>
        <v>Portugal</v>
      </c>
      <c r="O139" s="16"/>
      <c r="P139" s="16"/>
      <c r="Q139" s="16"/>
      <c r="R139" s="16"/>
      <c r="S139" s="16"/>
      <c r="T139" s="16"/>
      <c r="U139" s="16"/>
      <c r="V139" s="17"/>
      <c r="W139" s="634"/>
      <c r="X139" s="112">
        <f ca="1">Horarios!C139</f>
        <v>46218.875</v>
      </c>
      <c r="Y139" s="113">
        <f ca="1">Horarios!C139</f>
        <v>46218.875</v>
      </c>
      <c r="Z139" s="266">
        <f t="shared" si="323"/>
        <v>102</v>
      </c>
      <c r="AA139" s="128" t="str">
        <f t="shared" ca="1" si="324"/>
        <v>Brasil</v>
      </c>
      <c r="AB139" s="129"/>
      <c r="AC139" s="96">
        <v>0</v>
      </c>
      <c r="AD139" s="96">
        <v>1</v>
      </c>
      <c r="AE139" s="129"/>
      <c r="AF139" s="130" t="str">
        <f ca="1">+INDEX($N$101:$N$147,MATCH(AH139,$J$101:$J$147,0))</f>
        <v>Portugal</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Francia</v>
      </c>
      <c r="N143" s="16" t="str">
        <f ca="1">+INDEX($D$101:$D$147,MATCH(F143,$AH$101:$AH$147,0))</f>
        <v>Portugal</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Francia</v>
      </c>
      <c r="AB144" s="204"/>
      <c r="AC144" s="101">
        <v>1</v>
      </c>
      <c r="AD144" s="101">
        <v>0</v>
      </c>
      <c r="AE144" s="204"/>
      <c r="AF144" s="102" t="str">
        <f ca="1">IF(AND(OR(AC139="",AD139="")),"W"&amp;AH139,IF(AC139&gt;AD139,AA139,IF(AC139&lt;AD139,AF139,IF(AND(AC139=AD139,AB139=AE139),"W"&amp;AH139,IF(AND(AC139=AD139,OR(AB139="",AE139="")),"W"&amp;AH139,IF(AND(AC139=AD139,AB139&gt;AE139),AA139,AF139))))))</f>
        <v>Portugal</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 customHeight="1">
      <c r="A147" s="16" t="s">
        <v>770</v>
      </c>
      <c r="B147" s="16" t="s">
        <v>771</v>
      </c>
      <c r="C147" s="16"/>
      <c r="D147" s="16" t="str">
        <f ca="1">IF(AND(OR(AC144="",AD144="")),"W"&amp;AH147,IF(AC144&gt;AD144,AA144,IF(AC144&lt;AD144,AF144,IF(AND(AC144=AD144,AB144=AE144),"W"&amp;AH147,IF(AND(AC144=AD144,OR(AB144="",AE144="")),"W"&amp;AH147,IF(AND(AC144=AD144,AB144&gt;AE144),AA144,AF144))))))</f>
        <v>Francia</v>
      </c>
      <c r="E147" s="16">
        <v>101</v>
      </c>
      <c r="F147" s="16">
        <v>102</v>
      </c>
      <c r="G147" s="16"/>
      <c r="H147" s="16" t="str">
        <f ca="1">IF(AND(OR(AC144="",AD144="")),"LF",IF(AC144&gt;AD144,AF144,IF(AC144&lt;AD144,AA144,IF(AND(AC144=AD144,AB144=AE144),"LF",IF(AND(AC144=AD144,OR(AB144="",AE144="")),"LF",IF(AND(AC144=AD144,AB144&gt;AE144),AF144,AA144))))))</f>
        <v>Portugal</v>
      </c>
      <c r="I147" s="16"/>
      <c r="J147" s="16">
        <v>104</v>
      </c>
      <c r="K147" s="16">
        <v>46222.875</v>
      </c>
      <c r="L147" s="16" t="s">
        <v>726</v>
      </c>
      <c r="M147" s="16" t="str">
        <f ca="1">+INDEX($D$101:$D$147,MATCH(E147,$AH$101:$AH$147,0))</f>
        <v>Francia</v>
      </c>
      <c r="N147" s="16" t="str">
        <f ca="1">+INDEX($D$101:$D$147,MATCH(F147,$AH$101:$AH$147,0))</f>
        <v>Portugal</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Francia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Portugal</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1512</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t="s">
        <v>1513</v>
      </c>
      <c r="AB151" s="602"/>
      <c r="AC151" s="602"/>
      <c r="AD151" s="602"/>
      <c r="AE151" s="602"/>
      <c r="AF151" s="603"/>
      <c r="AG151" s="301">
        <f>IF(AA151=$AH$154,0,IF(AA151="",0,1))</f>
        <v>1</v>
      </c>
      <c r="AH151" s="172"/>
      <c r="AI151" s="172"/>
      <c r="AJ151" s="642" t="str">
        <f ca="1">IF(SUM(COUNTIF(AG4:AG97,0),COUNTIF(AG101:AG156,0)&gt;0),AL148,AL149)</f>
        <v>PORRA COMPLETA:</v>
      </c>
      <c r="AK151" s="643"/>
      <c r="AL151" s="643"/>
      <c r="AM151" s="643"/>
      <c r="AN151" s="643"/>
      <c r="AO151" s="643"/>
      <c r="AP151" s="643"/>
      <c r="AQ151" s="643"/>
      <c r="AR151" s="643"/>
      <c r="AS151" s="643"/>
      <c r="AT151" s="643"/>
      <c r="AU151" s="644"/>
      <c r="AV151" s="181"/>
      <c r="AW151" s="143"/>
      <c r="AX151" s="142"/>
      <c r="AY151" s="144"/>
      <c r="AZ151" s="145"/>
      <c r="BA151" s="164"/>
    </row>
    <row r="152" spans="1:53" ht="16"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5"/>
      <c r="AK152" s="646"/>
      <c r="AL152" s="646"/>
      <c r="AM152" s="646"/>
      <c r="AN152" s="646"/>
      <c r="AO152" s="646"/>
      <c r="AP152" s="646"/>
      <c r="AQ152" s="646"/>
      <c r="AR152" s="646"/>
      <c r="AS152" s="646"/>
      <c r="AT152" s="646"/>
      <c r="AU152" s="647"/>
      <c r="AV152" s="181"/>
      <c r="AW152" s="143"/>
      <c r="AX152" s="142"/>
      <c r="AY152" s="144"/>
      <c r="AZ152" s="145"/>
      <c r="BA152" s="164"/>
    </row>
    <row r="153" spans="1:53" ht="16"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5"/>
      <c r="AK153" s="646"/>
      <c r="AL153" s="646"/>
      <c r="AM153" s="646"/>
      <c r="AN153" s="646"/>
      <c r="AO153" s="646"/>
      <c r="AP153" s="646"/>
      <c r="AQ153" s="646"/>
      <c r="AR153" s="646"/>
      <c r="AS153" s="646"/>
      <c r="AT153" s="646"/>
      <c r="AU153" s="647"/>
      <c r="AV153" s="181"/>
      <c r="AW153" s="143"/>
      <c r="AX153" s="142"/>
      <c r="AY153" s="144"/>
      <c r="AZ153" s="145"/>
      <c r="BA153" s="164"/>
    </row>
    <row r="154" spans="1:53" ht="16"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5"/>
      <c r="AK154" s="646"/>
      <c r="AL154" s="646"/>
      <c r="AM154" s="646"/>
      <c r="AN154" s="646"/>
      <c r="AO154" s="646"/>
      <c r="AP154" s="646"/>
      <c r="AQ154" s="646"/>
      <c r="AR154" s="646"/>
      <c r="AS154" s="646"/>
      <c r="AT154" s="646"/>
      <c r="AU154" s="647"/>
      <c r="AV154" s="181"/>
      <c r="AW154" s="143"/>
      <c r="AX154" s="142"/>
      <c r="AY154" s="144"/>
      <c r="AZ154" s="145"/>
      <c r="BA154" s="164"/>
    </row>
    <row r="155" spans="1:53" ht="16"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9" t="str">
        <f ca="1">IF(SUM(COUNTIF(AG4:AG97,0),COUNTIF(AG101:AG156,0)&gt;0),AM148,AM149)</f>
        <v>Guarda el archivo y envialo al administrador de tu porra</v>
      </c>
      <c r="AK155" s="610"/>
      <c r="AL155" s="610"/>
      <c r="AM155" s="610"/>
      <c r="AN155" s="610"/>
      <c r="AO155" s="610"/>
      <c r="AP155" s="610"/>
      <c r="AQ155" s="610"/>
      <c r="AR155" s="610"/>
      <c r="AS155" s="610"/>
      <c r="AT155" s="610"/>
      <c r="AU155" s="611"/>
      <c r="AV155" s="181"/>
      <c r="AW155" s="143"/>
      <c r="AX155" s="142"/>
      <c r="AY155" s="144"/>
      <c r="AZ155" s="145"/>
      <c r="BA155" s="164"/>
    </row>
    <row r="156" spans="1:53" ht="16"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9"/>
      <c r="AK156" s="610"/>
      <c r="AL156" s="610"/>
      <c r="AM156" s="610"/>
      <c r="AN156" s="610"/>
      <c r="AO156" s="610"/>
      <c r="AP156" s="610"/>
      <c r="AQ156" s="610"/>
      <c r="AR156" s="610"/>
      <c r="AS156" s="610"/>
      <c r="AT156" s="610"/>
      <c r="AU156" s="611"/>
      <c r="AV156" s="181"/>
      <c r="AW156" s="143"/>
      <c r="AX156" s="142"/>
      <c r="AY156" s="144"/>
      <c r="AZ156" s="145"/>
      <c r="BA156" s="164"/>
    </row>
    <row r="157" spans="1:53" ht="16"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2"/>
      <c r="AK157" s="613"/>
      <c r="AL157" s="613"/>
      <c r="AM157" s="613"/>
      <c r="AN157" s="613"/>
      <c r="AO157" s="613"/>
      <c r="AP157" s="613"/>
      <c r="AQ157" s="613"/>
      <c r="AR157" s="613"/>
      <c r="AS157" s="613"/>
      <c r="AT157" s="613"/>
      <c r="AU157" s="614"/>
      <c r="AV157" s="181"/>
      <c r="AW157" s="143"/>
      <c r="AX157" s="142"/>
      <c r="AY157" s="144"/>
      <c r="AZ157" s="145"/>
      <c r="BA157" s="164"/>
    </row>
    <row r="158" spans="1:53" ht="16"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9453125" style="13" customWidth="1"/>
    <col min="2" max="2" width="29.47265625" customWidth="1"/>
    <col min="3" max="3" width="34.9453125" customWidth="1"/>
    <col min="4" max="4" width="12.62890625" style="343" customWidth="1"/>
    <col min="5" max="8" width="10.89453125" style="343" customWidth="1"/>
    <col min="9" max="9" width="3.1015625" style="343" customWidth="1"/>
    <col min="10" max="12" width="10.89453125" style="343" customWidth="1"/>
    <col min="13" max="13" width="3.62890625" style="343" customWidth="1"/>
    <col min="14" max="14" width="4.68359375" style="343" customWidth="1"/>
    <col min="15" max="15" width="4.05078125" customWidth="1"/>
    <col min="16" max="16" width="4.83984375" customWidth="1"/>
    <col min="17" max="16384" width="10.89453125" style="1" hidden="1"/>
  </cols>
  <sheetData>
    <row r="1" spans="1:14" ht="20.100000000000001" customHeight="1">
      <c r="A1" s="274"/>
      <c r="B1" s="275"/>
      <c r="C1" s="296"/>
      <c r="D1" s="341"/>
      <c r="E1" s="675"/>
      <c r="F1" s="675"/>
      <c r="G1" s="675"/>
      <c r="H1" s="675"/>
      <c r="I1" s="675"/>
      <c r="J1" s="675"/>
      <c r="K1" s="675"/>
      <c r="L1" s="675"/>
      <c r="M1" s="675"/>
      <c r="N1" s="675"/>
    </row>
    <row r="2" spans="1:14" ht="20.100000000000001" customHeight="1">
      <c r="A2" s="272"/>
      <c r="B2" s="273"/>
      <c r="C2" s="273"/>
      <c r="D2" s="342"/>
      <c r="E2" s="675"/>
      <c r="F2" s="675"/>
      <c r="G2" s="675"/>
      <c r="H2" s="675"/>
      <c r="I2" s="675"/>
      <c r="J2" s="675"/>
      <c r="K2" s="675"/>
      <c r="L2" s="675"/>
      <c r="M2" s="675"/>
      <c r="N2" s="675"/>
    </row>
    <row r="3" spans="1:14" ht="35.1" customHeight="1">
      <c r="A3" s="272"/>
      <c r="B3" s="273"/>
      <c r="C3" s="273"/>
      <c r="D3" s="342"/>
      <c r="E3" s="678"/>
      <c r="F3" s="678"/>
      <c r="G3" s="678"/>
      <c r="H3" s="678"/>
      <c r="I3" s="678"/>
      <c r="J3" s="678"/>
      <c r="K3" s="678"/>
      <c r="L3" s="678"/>
      <c r="M3" s="678"/>
      <c r="N3" s="679"/>
    </row>
    <row r="4" spans="1:14" ht="45" customHeight="1">
      <c r="A4" s="272"/>
      <c r="B4" s="273"/>
      <c r="C4" s="547"/>
      <c r="D4" s="342"/>
      <c r="E4" s="677"/>
      <c r="F4" s="677"/>
      <c r="G4" s="677"/>
      <c r="H4" s="677"/>
      <c r="I4" s="677"/>
      <c r="J4" s="677"/>
      <c r="K4" s="677"/>
      <c r="L4" s="677"/>
      <c r="M4" s="677"/>
      <c r="N4" s="597"/>
    </row>
    <row r="5" spans="1:14" ht="19" customHeight="1">
      <c r="A5" s="327"/>
      <c r="B5" s="328" t="str">
        <f>Idiomas!D125</f>
        <v>FASE DE GRUPOS</v>
      </c>
      <c r="C5" s="320" t="str">
        <f>Home!C10</f>
        <v>Nacho Jouve</v>
      </c>
      <c r="E5" s="680" t="str">
        <f>Idiomas!D109</f>
        <v>·Si haceis jornada a jornada seguir las instrucciones de cada jornada</v>
      </c>
      <c r="F5" s="680"/>
      <c r="G5" s="680"/>
      <c r="H5" s="680"/>
      <c r="I5" s="680"/>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X|2-2</v>
      </c>
      <c r="D6" s="671" t="str">
        <f>Idiomas!D122</f>
        <v>J1</v>
      </c>
      <c r="E6" s="676" t="str">
        <f>Idiomas!D110</f>
        <v>·Para la primera jornada copiar de la C5 a la C29 y pega valores en la plantilla de administrador. ¡OJO! COPIAR TAMBIÉN de la C253 a la C258.</v>
      </c>
      <c r="F6" s="676"/>
      <c r="G6" s="676"/>
      <c r="H6" s="676"/>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1|1-0</v>
      </c>
      <c r="D7" s="671"/>
      <c r="E7" s="660"/>
      <c r="F7" s="660"/>
      <c r="G7" s="660"/>
      <c r="H7" s="660"/>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2|1-2</v>
      </c>
      <c r="D8" s="671"/>
      <c r="E8" s="660"/>
      <c r="F8" s="660"/>
      <c r="G8" s="660"/>
      <c r="H8" s="660"/>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2|0-1</v>
      </c>
      <c r="D9" s="671"/>
      <c r="E9" s="660"/>
      <c r="F9" s="660"/>
      <c r="G9" s="660"/>
      <c r="H9" s="660"/>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1|2-0</v>
      </c>
      <c r="D10" s="671"/>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2|0-2</v>
      </c>
      <c r="D11" s="671"/>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X|2-2</v>
      </c>
      <c r="D12" s="671"/>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2|1-2</v>
      </c>
      <c r="D13" s="671"/>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1|3-1</v>
      </c>
      <c r="D14" s="671"/>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X|2-2</v>
      </c>
      <c r="D15" s="671"/>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X|1-1</v>
      </c>
      <c r="D16" s="671"/>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1|1-0</v>
      </c>
      <c r="D17" s="671"/>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2|1-2</v>
      </c>
      <c r="D18" s="671"/>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1|1-0</v>
      </c>
      <c r="D19" s="671"/>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1|3-0</v>
      </c>
      <c r="D20" s="671"/>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2|0-1</v>
      </c>
      <c r="D21" s="671"/>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X|2-2</v>
      </c>
      <c r="D22" s="671"/>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2|0-3</v>
      </c>
      <c r="D23" s="671"/>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1|2-1</v>
      </c>
      <c r="D24" s="671"/>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1|1-0</v>
      </c>
      <c r="D25" s="671"/>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1|3-0</v>
      </c>
      <c r="D26" s="671"/>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2|0-2</v>
      </c>
      <c r="D27" s="671"/>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X|1-1</v>
      </c>
      <c r="D28" s="671"/>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X|0-0</v>
      </c>
      <c r="D29" s="672"/>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X|1-1</v>
      </c>
      <c r="D30" s="673" t="str">
        <f>Idiomas!D123</f>
        <v>J2</v>
      </c>
      <c r="E30" s="676" t="str">
        <f>Idiomas!D111</f>
        <v>·Para la segunda jornada copiar de la C30 a la C53 y pega valores en la plantilla de administrador.</v>
      </c>
      <c r="F30" s="676"/>
      <c r="G30" s="676"/>
      <c r="H30" s="676"/>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X|1-1</v>
      </c>
      <c r="D31" s="673"/>
      <c r="E31" s="660"/>
      <c r="F31" s="660"/>
      <c r="G31" s="660"/>
      <c r="H31" s="660"/>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X|1-1</v>
      </c>
      <c r="D32" s="673"/>
      <c r="E32" s="660"/>
      <c r="F32" s="660"/>
      <c r="G32" s="660"/>
      <c r="H32" s="660"/>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1|2-1</v>
      </c>
      <c r="D33" s="673"/>
      <c r="E33" s="660"/>
      <c r="F33" s="660"/>
      <c r="G33" s="660"/>
      <c r="H33" s="660"/>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2|0-1</v>
      </c>
      <c r="D34" s="673"/>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1|5-1</v>
      </c>
      <c r="D35" s="673"/>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X|1-1</v>
      </c>
      <c r="D36" s="673"/>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1|2-1</v>
      </c>
      <c r="D37" s="673"/>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1|1-0</v>
      </c>
      <c r="D38" s="673"/>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1|2-0</v>
      </c>
      <c r="D39" s="673"/>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1|2-1</v>
      </c>
      <c r="D40" s="673"/>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2|1-2</v>
      </c>
      <c r="D41" s="673"/>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1|2-0</v>
      </c>
      <c r="D42" s="673"/>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X|1-1</v>
      </c>
      <c r="D43" s="673"/>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1|2-1</v>
      </c>
      <c r="D44" s="673"/>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1|1-0</v>
      </c>
      <c r="D45" s="673"/>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1|2-0</v>
      </c>
      <c r="D46" s="673"/>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1|2-1</v>
      </c>
      <c r="D47" s="673"/>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1|2-0</v>
      </c>
      <c r="D48" s="673"/>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2|0-1</v>
      </c>
      <c r="D49" s="673"/>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1|5-0</v>
      </c>
      <c r="D50" s="673"/>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1|2-1</v>
      </c>
      <c r="D51" s="673"/>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1|2-1</v>
      </c>
      <c r="D52" s="673"/>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2|1-2</v>
      </c>
      <c r="D53" s="674"/>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2|1-2</v>
      </c>
      <c r="D54" s="667" t="str">
        <f>Idiomas!D124</f>
        <v>J3</v>
      </c>
      <c r="E54" s="676" t="str">
        <f>Idiomas!D112</f>
        <v>·Para la tercera jornada copiar de la C54 a la C161 y pega valores en la plantilla de administrador.</v>
      </c>
      <c r="F54" s="676"/>
      <c r="G54" s="676"/>
      <c r="H54" s="676"/>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2|1-2</v>
      </c>
      <c r="D55" s="667"/>
      <c r="E55" s="660"/>
      <c r="F55" s="660"/>
      <c r="G55" s="660"/>
      <c r="H55" s="660"/>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X|1-1</v>
      </c>
      <c r="D56" s="667"/>
      <c r="E56" s="660"/>
      <c r="F56" s="660"/>
      <c r="G56" s="660"/>
      <c r="H56" s="660"/>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1|2-0</v>
      </c>
      <c r="D57" s="667"/>
      <c r="E57" s="660"/>
      <c r="F57" s="660"/>
      <c r="G57" s="660"/>
      <c r="H57" s="660"/>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2|1-3</v>
      </c>
      <c r="D58" s="667"/>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1|1-0</v>
      </c>
      <c r="D59" s="667"/>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2|1-2</v>
      </c>
      <c r="D60" s="667"/>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X|1-1</v>
      </c>
      <c r="D61" s="667"/>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2|1-2</v>
      </c>
      <c r="D62" s="667"/>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X|2-2</v>
      </c>
      <c r="D63" s="667"/>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X|2-2</v>
      </c>
      <c r="D64" s="667"/>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2|0-2</v>
      </c>
      <c r="D65" s="667"/>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1|1-0</v>
      </c>
      <c r="D66" s="667"/>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2|1-3</v>
      </c>
      <c r="D67" s="667"/>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2|1-2</v>
      </c>
      <c r="D68" s="667"/>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2|1-3</v>
      </c>
      <c r="D69" s="667"/>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2|2-3</v>
      </c>
      <c r="D70" s="667"/>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1|2-1</v>
      </c>
      <c r="D71" s="667"/>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X|1-1</v>
      </c>
      <c r="D72" s="667"/>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2|0-3</v>
      </c>
      <c r="D73" s="667"/>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X|2-2</v>
      </c>
      <c r="D74" s="667"/>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1|1-0</v>
      </c>
      <c r="D75" s="667"/>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2|1-3</v>
      </c>
      <c r="D76" s="667"/>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X|2-2</v>
      </c>
      <c r="D77" s="667"/>
      <c r="E77" s="344"/>
      <c r="F77" s="344"/>
      <c r="G77" s="344"/>
      <c r="H77" s="344"/>
      <c r="I77" s="355"/>
      <c r="J77" s="344"/>
      <c r="K77" s="344"/>
      <c r="L77" s="344"/>
      <c r="M77" s="353"/>
      <c r="N77" s="351"/>
    </row>
    <row r="78" spans="1:14" ht="15" customHeight="1">
      <c r="A78" s="327"/>
      <c r="B78" s="327"/>
      <c r="C78" s="324"/>
      <c r="D78" s="667"/>
      <c r="E78" s="344"/>
      <c r="F78" s="344"/>
      <c r="G78" s="344"/>
      <c r="H78" s="344"/>
      <c r="I78" s="355"/>
      <c r="J78" s="344"/>
      <c r="K78" s="344"/>
      <c r="L78" s="344"/>
      <c r="M78" s="353"/>
      <c r="N78" s="351"/>
    </row>
    <row r="79" spans="1:14" ht="19" customHeight="1">
      <c r="A79" s="327"/>
      <c r="B79" s="332" t="str">
        <f>Idiomas!D126</f>
        <v>POSICIÓN GRUPOS</v>
      </c>
      <c r="C79" s="324"/>
      <c r="D79" s="667"/>
      <c r="E79" s="344"/>
      <c r="F79" s="344"/>
      <c r="G79" s="344"/>
      <c r="H79" s="344"/>
      <c r="I79" s="355"/>
      <c r="J79" s="344"/>
      <c r="K79" s="344"/>
      <c r="L79" s="344"/>
      <c r="M79" s="353"/>
      <c r="N79" s="351"/>
    </row>
    <row r="80" spans="1:14" ht="15" customHeight="1">
      <c r="A80" s="670" t="s">
        <v>0</v>
      </c>
      <c r="B80" s="333" t="str">
        <f>Idiomas!D140</f>
        <v>1º GRUPO A</v>
      </c>
      <c r="C80" s="323" t="str">
        <f ca="1">IF(OR(SUM(WORLDCUP!$AN$6:$AN$9)=12,WORLDCUP!$AJ$99=144),WORLDCUP!AL6,B80)</f>
        <v>Corea del Sur</v>
      </c>
      <c r="D80" s="667"/>
      <c r="E80" s="344"/>
      <c r="F80" s="344"/>
      <c r="G80" s="344"/>
      <c r="H80" s="344"/>
      <c r="I80" s="355"/>
      <c r="J80" s="344"/>
      <c r="K80" s="344"/>
      <c r="L80" s="344"/>
      <c r="M80" s="353"/>
      <c r="N80" s="351"/>
    </row>
    <row r="81" spans="1:14" ht="15" customHeight="1">
      <c r="A81" s="670"/>
      <c r="B81" s="333" t="str">
        <f>Idiomas!D141</f>
        <v>2º GRUPO A</v>
      </c>
      <c r="C81" s="323" t="str">
        <f ca="1">IF(OR(SUM(WORLDCUP!$AN$6:$AN$9)=12,WORLDCUP!$AJ$99=144),WORLDCUP!AL7,B81)</f>
        <v>México</v>
      </c>
      <c r="D81" s="667"/>
      <c r="E81" s="344"/>
      <c r="F81" s="344"/>
      <c r="G81" s="344"/>
      <c r="H81" s="344"/>
      <c r="I81" s="355"/>
      <c r="J81" s="344"/>
      <c r="K81" s="344"/>
      <c r="L81" s="344"/>
      <c r="M81" s="353"/>
      <c r="N81" s="351"/>
    </row>
    <row r="82" spans="1:14" ht="15" customHeight="1">
      <c r="A82" s="670"/>
      <c r="B82" s="333" t="str">
        <f>Idiomas!D142</f>
        <v>3º GRUPO A</v>
      </c>
      <c r="C82" s="323" t="str">
        <f ca="1">IF(OR(SUM(WORLDCUP!$AN$6:$AN$9)=12,WORLDCUP!$AJ$99=144),WORLDCUP!AL8,B82)</f>
        <v>Sudáfrica</v>
      </c>
      <c r="D82" s="667"/>
      <c r="E82" s="344"/>
      <c r="F82" s="344"/>
      <c r="G82" s="344"/>
      <c r="H82" s="344"/>
      <c r="I82" s="355"/>
      <c r="J82" s="344"/>
      <c r="K82" s="344"/>
      <c r="L82" s="344"/>
      <c r="M82" s="353"/>
      <c r="N82" s="351"/>
    </row>
    <row r="83" spans="1:14" ht="15" customHeight="1">
      <c r="A83" s="670"/>
      <c r="B83" s="333" t="str">
        <f>Idiomas!D143</f>
        <v>4º GRUPO A</v>
      </c>
      <c r="C83" s="323" t="str">
        <f ca="1">IF(OR(SUM(WORLDCUP!$AN$6:$AN$9)=12,WORLDCUP!$AJ$99=144),WORLDCUP!AL9,B83)</f>
        <v>República Checa</v>
      </c>
      <c r="D83" s="667"/>
      <c r="E83" s="344"/>
      <c r="F83" s="344"/>
      <c r="G83" s="344"/>
      <c r="H83" s="344"/>
      <c r="I83" s="355"/>
      <c r="J83" s="344"/>
      <c r="K83" s="344"/>
      <c r="L83" s="344"/>
      <c r="M83" s="353"/>
      <c r="N83" s="351"/>
    </row>
    <row r="84" spans="1:14" ht="15" customHeight="1">
      <c r="A84" s="669" t="s">
        <v>1</v>
      </c>
      <c r="B84" s="331" t="str">
        <f>Idiomas!D144</f>
        <v>1º GRUPO B</v>
      </c>
      <c r="C84" s="323" t="str">
        <f ca="1">IF(OR(SUM(WORLDCUP!$AN$14:$AN$17)=12,WORLDCUP!$AJ$99=144),WORLDCUP!AL14,B84)</f>
        <v>Bosnia y Herzegovina</v>
      </c>
      <c r="D84" s="667"/>
      <c r="E84" s="344"/>
      <c r="F84" s="344"/>
      <c r="G84" s="344"/>
      <c r="H84" s="344"/>
      <c r="I84" s="355"/>
      <c r="J84" s="344"/>
      <c r="K84" s="344"/>
      <c r="L84" s="344"/>
      <c r="M84" s="353"/>
      <c r="N84" s="351"/>
    </row>
    <row r="85" spans="1:14" ht="15" customHeight="1">
      <c r="A85" s="669"/>
      <c r="B85" s="331" t="str">
        <f>Idiomas!D145</f>
        <v>2º GRUPO B</v>
      </c>
      <c r="C85" s="323" t="str">
        <f ca="1">IF(OR(SUM(WORLDCUP!$AN$14:$AN$17)=12,WORLDCUP!$AJ$99=144),WORLDCUP!AL15,B85)</f>
        <v>Suiza</v>
      </c>
      <c r="D85" s="667"/>
      <c r="E85" s="344"/>
      <c r="F85" s="344"/>
      <c r="G85" s="344"/>
      <c r="H85" s="344"/>
      <c r="I85" s="355"/>
      <c r="J85" s="344"/>
      <c r="K85" s="344"/>
      <c r="L85" s="344"/>
      <c r="M85" s="353"/>
      <c r="N85" s="351"/>
    </row>
    <row r="86" spans="1:14" ht="15" customHeight="1">
      <c r="A86" s="669"/>
      <c r="B86" s="331" t="str">
        <f>Idiomas!D146</f>
        <v>3º GRUPO B</v>
      </c>
      <c r="C86" s="323" t="str">
        <f ca="1">IF(OR(SUM(WORLDCUP!$AN$14:$AN$17)=12,WORLDCUP!$AJ$99=144),WORLDCUP!AL16,B86)</f>
        <v>Canadá</v>
      </c>
      <c r="D86" s="667"/>
      <c r="E86" s="344"/>
      <c r="F86" s="344"/>
      <c r="G86" s="344"/>
      <c r="H86" s="344"/>
      <c r="I86" s="355"/>
      <c r="J86" s="344"/>
      <c r="K86" s="344"/>
      <c r="L86" s="344"/>
      <c r="M86" s="353"/>
      <c r="N86" s="351"/>
    </row>
    <row r="87" spans="1:14" ht="15" customHeight="1">
      <c r="A87" s="669"/>
      <c r="B87" s="331" t="str">
        <f>Idiomas!D147</f>
        <v>4º GRUPO B</v>
      </c>
      <c r="C87" s="323" t="str">
        <f ca="1">IF(OR(SUM(WORLDCUP!$AN$14:$AN$17)=12,WORLDCUP!$AJ$99=144),WORLDCUP!AL17,B87)</f>
        <v>Catar</v>
      </c>
      <c r="D87" s="667"/>
      <c r="E87" s="344"/>
      <c r="F87" s="344"/>
      <c r="G87" s="344"/>
      <c r="H87" s="344"/>
      <c r="I87" s="355"/>
      <c r="J87" s="344"/>
      <c r="K87" s="344"/>
      <c r="L87" s="344"/>
      <c r="M87" s="353"/>
      <c r="N87" s="351"/>
    </row>
    <row r="88" spans="1:14" ht="15" customHeight="1">
      <c r="A88" s="670" t="s">
        <v>2</v>
      </c>
      <c r="B88" s="333" t="str">
        <f>Idiomas!D148</f>
        <v>1º GRUPO C</v>
      </c>
      <c r="C88" s="323" t="str">
        <f ca="1">IF(OR(SUM(WORLDCUP!$AN$22:$AN$25)=12,WORLDCUP!$AJ$99=144),WORLDCUP!AL22,B88)</f>
        <v>Brasil</v>
      </c>
      <c r="D88" s="667"/>
      <c r="E88" s="344"/>
      <c r="F88" s="344"/>
      <c r="G88" s="344"/>
      <c r="H88" s="344"/>
      <c r="I88" s="355"/>
      <c r="J88" s="344"/>
      <c r="K88" s="344"/>
      <c r="L88" s="344"/>
      <c r="M88" s="353"/>
      <c r="N88" s="351"/>
    </row>
    <row r="89" spans="1:14" ht="15" customHeight="1">
      <c r="A89" s="670"/>
      <c r="B89" s="333" t="str">
        <f>Idiomas!D149</f>
        <v>2º GRUPO C</v>
      </c>
      <c r="C89" s="323" t="str">
        <f ca="1">IF(OR(SUM(WORLDCUP!$AN$22:$AN$25)=12,WORLDCUP!$AJ$99=144),WORLDCUP!AL23,B89)</f>
        <v>Marruecos</v>
      </c>
      <c r="D89" s="667"/>
      <c r="E89" s="344"/>
      <c r="F89" s="344"/>
      <c r="G89" s="344"/>
      <c r="H89" s="344"/>
      <c r="I89" s="355"/>
      <c r="J89" s="344"/>
      <c r="K89" s="344"/>
      <c r="L89" s="344"/>
      <c r="M89" s="353"/>
      <c r="N89" s="351"/>
    </row>
    <row r="90" spans="1:14" ht="15" customHeight="1">
      <c r="A90" s="670"/>
      <c r="B90" s="333" t="str">
        <f>Idiomas!D150</f>
        <v>3º GRUPO C</v>
      </c>
      <c r="C90" s="323" t="str">
        <f ca="1">IF(OR(SUM(WORLDCUP!$AN$22:$AN$25)=12,WORLDCUP!$AJ$99=144),WORLDCUP!AL24,B90)</f>
        <v>Escocia</v>
      </c>
      <c r="D90" s="667"/>
      <c r="E90" s="344"/>
      <c r="F90" s="344"/>
      <c r="G90" s="344"/>
      <c r="H90" s="344"/>
      <c r="I90" s="355"/>
      <c r="J90" s="344"/>
      <c r="K90" s="344"/>
      <c r="L90" s="344"/>
      <c r="M90" s="353"/>
      <c r="N90" s="351"/>
    </row>
    <row r="91" spans="1:14" ht="15" customHeight="1">
      <c r="A91" s="670"/>
      <c r="B91" s="333" t="str">
        <f>Idiomas!D151</f>
        <v>4º GRUPO C</v>
      </c>
      <c r="C91" s="323" t="str">
        <f ca="1">IF(OR(SUM(WORLDCUP!$AN$22:$AN$25)=12,WORLDCUP!$AJ$99=144),WORLDCUP!AL25,B91)</f>
        <v>Haití</v>
      </c>
      <c r="D91" s="667"/>
      <c r="E91" s="344"/>
      <c r="F91" s="344"/>
      <c r="G91" s="344"/>
      <c r="H91" s="344"/>
      <c r="I91" s="355"/>
      <c r="J91" s="344"/>
      <c r="K91" s="344"/>
      <c r="L91" s="344"/>
      <c r="M91" s="353"/>
      <c r="N91" s="351"/>
    </row>
    <row r="92" spans="1:14" ht="15" customHeight="1">
      <c r="A92" s="669" t="s">
        <v>73</v>
      </c>
      <c r="B92" s="331" t="str">
        <f>Idiomas!D152</f>
        <v>1º GRUPO D</v>
      </c>
      <c r="C92" s="323" t="str">
        <f ca="1">IF(OR(SUM(WORLDCUP!$AN$30:$AN$33)=12,WORLDCUP!$AJ$99=144),WORLDCUP!AL30,B92)</f>
        <v>Turquía</v>
      </c>
      <c r="D92" s="667"/>
      <c r="E92" s="344"/>
      <c r="F92" s="344"/>
      <c r="G92" s="344"/>
      <c r="H92" s="344"/>
      <c r="I92" s="355"/>
      <c r="J92" s="344"/>
      <c r="K92" s="344"/>
      <c r="L92" s="344"/>
      <c r="M92" s="353"/>
      <c r="N92" s="351"/>
    </row>
    <row r="93" spans="1:14" ht="15" customHeight="1">
      <c r="A93" s="669"/>
      <c r="B93" s="331" t="str">
        <f>Idiomas!D153</f>
        <v>2º GRUPO D</v>
      </c>
      <c r="C93" s="323" t="str">
        <f ca="1">IF(OR(SUM(WORLDCUP!$AN$30:$AN$33)=12,WORLDCUP!$AJ$99=144),WORLDCUP!AL31,B93)</f>
        <v>Estados Unidos</v>
      </c>
      <c r="D93" s="667"/>
      <c r="E93" s="344"/>
      <c r="F93" s="344"/>
      <c r="G93" s="344"/>
      <c r="H93" s="344"/>
      <c r="I93" s="355"/>
      <c r="J93" s="344"/>
      <c r="K93" s="344"/>
      <c r="L93" s="344"/>
      <c r="M93" s="353"/>
      <c r="N93" s="351"/>
    </row>
    <row r="94" spans="1:14" ht="15" customHeight="1">
      <c r="A94" s="669"/>
      <c r="B94" s="331" t="str">
        <f>Idiomas!D154</f>
        <v>3º GRUPO D</v>
      </c>
      <c r="C94" s="323" t="str">
        <f ca="1">IF(OR(SUM(WORLDCUP!$AN$30:$AN$33)=12,WORLDCUP!$AJ$99=144),WORLDCUP!AL32,B94)</f>
        <v>Paraguay</v>
      </c>
      <c r="D94" s="667"/>
      <c r="E94" s="344"/>
      <c r="F94" s="344"/>
      <c r="G94" s="344"/>
      <c r="H94" s="344"/>
      <c r="I94" s="355"/>
      <c r="J94" s="344"/>
      <c r="K94" s="344"/>
      <c r="L94" s="344"/>
      <c r="M94" s="353"/>
      <c r="N94" s="351"/>
    </row>
    <row r="95" spans="1:14" ht="15" customHeight="1">
      <c r="A95" s="669"/>
      <c r="B95" s="331" t="str">
        <f>Idiomas!D155</f>
        <v>4º GRUPO D</v>
      </c>
      <c r="C95" s="323" t="str">
        <f ca="1">IF(OR(SUM(WORLDCUP!$AN$30:$AN$33)=12,WORLDCUP!$AJ$99=144),WORLDCUP!AL33,B95)</f>
        <v>Australia</v>
      </c>
      <c r="D95" s="667"/>
      <c r="E95" s="344"/>
      <c r="F95" s="344"/>
      <c r="G95" s="344"/>
      <c r="H95" s="344"/>
      <c r="I95" s="355"/>
      <c r="J95" s="344"/>
      <c r="K95" s="344"/>
      <c r="L95" s="344"/>
      <c r="M95" s="353"/>
      <c r="N95" s="351"/>
    </row>
    <row r="96" spans="1:14" ht="15" customHeight="1">
      <c r="A96" s="670" t="s">
        <v>3</v>
      </c>
      <c r="B96" s="333" t="str">
        <f>Idiomas!D156</f>
        <v>1º GRUPO E</v>
      </c>
      <c r="C96" s="323" t="str">
        <f ca="1">IF(OR(SUM(WORLDCUP!$AN$38:$AN$41)=12,WORLDCUP!$AJ$99=144),WORLDCUP!AL38,B96)</f>
        <v>Alemania</v>
      </c>
      <c r="D96" s="667"/>
      <c r="E96" s="344"/>
      <c r="F96" s="344"/>
      <c r="G96" s="344"/>
      <c r="H96" s="344"/>
      <c r="I96" s="355"/>
      <c r="J96" s="344"/>
      <c r="K96" s="344"/>
      <c r="L96" s="344"/>
      <c r="M96" s="353"/>
      <c r="N96" s="351"/>
    </row>
    <row r="97" spans="1:14" ht="15" customHeight="1">
      <c r="A97" s="670"/>
      <c r="B97" s="333" t="str">
        <f>Idiomas!D157</f>
        <v>2º GRUPO E</v>
      </c>
      <c r="C97" s="323" t="str">
        <f ca="1">IF(OR(SUM(WORLDCUP!$AN$38:$AN$41)=12,WORLDCUP!$AJ$99=144),WORLDCUP!AL39,B97)</f>
        <v>Ecuador</v>
      </c>
      <c r="D97" s="667"/>
      <c r="E97" s="344"/>
      <c r="F97" s="344"/>
      <c r="G97" s="344"/>
      <c r="H97" s="344"/>
      <c r="I97" s="355"/>
      <c r="J97" s="344"/>
      <c r="K97" s="344"/>
      <c r="L97" s="344"/>
      <c r="M97" s="353"/>
      <c r="N97" s="351"/>
    </row>
    <row r="98" spans="1:14" ht="15" customHeight="1">
      <c r="A98" s="670"/>
      <c r="B98" s="333" t="str">
        <f>Idiomas!D158</f>
        <v>3º GRUPO E</v>
      </c>
      <c r="C98" s="323" t="str">
        <f ca="1">IF(OR(SUM(WORLDCUP!$AN$38:$AN$41)=12,WORLDCUP!$AJ$99=144),WORLDCUP!AL40,B98)</f>
        <v>Costa de Marfil</v>
      </c>
      <c r="D98" s="667"/>
      <c r="E98" s="344"/>
      <c r="F98" s="344"/>
      <c r="G98" s="344"/>
      <c r="H98" s="344"/>
      <c r="I98" s="355"/>
      <c r="J98" s="344"/>
      <c r="K98" s="344"/>
      <c r="L98" s="344"/>
      <c r="M98" s="353"/>
      <c r="N98" s="351"/>
    </row>
    <row r="99" spans="1:14" ht="15" customHeight="1">
      <c r="A99" s="670"/>
      <c r="B99" s="333" t="str">
        <f>Idiomas!D159</f>
        <v>4º GRUPO E</v>
      </c>
      <c r="C99" s="323" t="str">
        <f ca="1">IF(OR(SUM(WORLDCUP!$AN$38:$AN$41)=12,WORLDCUP!$AJ$99=144),WORLDCUP!AL41,B99)</f>
        <v>Curazao</v>
      </c>
      <c r="D99" s="667"/>
      <c r="E99" s="344"/>
      <c r="F99" s="344"/>
      <c r="G99" s="344"/>
      <c r="H99" s="344"/>
      <c r="I99" s="355"/>
      <c r="J99" s="344"/>
      <c r="K99" s="344"/>
      <c r="L99" s="344"/>
      <c r="M99" s="353"/>
      <c r="N99" s="351"/>
    </row>
    <row r="100" spans="1:14" ht="15" customHeight="1">
      <c r="A100" s="669" t="s">
        <v>4</v>
      </c>
      <c r="B100" s="331" t="str">
        <f>Idiomas!D160</f>
        <v>1º GRUPO F</v>
      </c>
      <c r="C100" s="323" t="str">
        <f ca="1">IF(OR(SUM(WORLDCUP!$AN$46:$AN$49)=12,WORLDCUP!$AJ$99=144),WORLDCUP!AL46,B100)</f>
        <v>Países Bajos</v>
      </c>
      <c r="D100" s="667"/>
      <c r="E100" s="344"/>
      <c r="F100" s="344"/>
      <c r="G100" s="344"/>
      <c r="H100" s="344"/>
      <c r="I100" s="355"/>
      <c r="J100" s="344"/>
      <c r="K100" s="344"/>
      <c r="L100" s="344"/>
      <c r="M100" s="353"/>
      <c r="N100" s="351"/>
    </row>
    <row r="101" spans="1:14" ht="15" customHeight="1">
      <c r="A101" s="669"/>
      <c r="B101" s="331" t="str">
        <f>Idiomas!D161</f>
        <v>2º GRUPO F</v>
      </c>
      <c r="C101" s="323" t="str">
        <f ca="1">IF(OR(SUM(WORLDCUP!$AN$46:$AN$49)=12,WORLDCUP!$AJ$99=144),WORLDCUP!AL47,B101)</f>
        <v>Japón</v>
      </c>
      <c r="D101" s="667"/>
      <c r="E101" s="344"/>
      <c r="F101" s="344"/>
      <c r="G101" s="344"/>
      <c r="H101" s="344"/>
      <c r="I101" s="355"/>
      <c r="J101" s="344"/>
      <c r="K101" s="344"/>
      <c r="L101" s="344"/>
      <c r="M101" s="353"/>
      <c r="N101" s="351"/>
    </row>
    <row r="102" spans="1:14" ht="15" customHeight="1">
      <c r="A102" s="669"/>
      <c r="B102" s="331" t="str">
        <f>Idiomas!D162</f>
        <v>3º GRUPO F</v>
      </c>
      <c r="C102" s="323" t="str">
        <f ca="1">IF(OR(SUM(WORLDCUP!$AN$46:$AN$49)=12,WORLDCUP!$AJ$99=144),WORLDCUP!AL48,B102)</f>
        <v>Suecia</v>
      </c>
      <c r="D102" s="667"/>
      <c r="E102" s="344"/>
      <c r="F102" s="344"/>
      <c r="G102" s="344"/>
      <c r="H102" s="344"/>
      <c r="I102" s="355"/>
      <c r="J102" s="344"/>
      <c r="K102" s="344"/>
      <c r="L102" s="344"/>
      <c r="M102" s="353"/>
      <c r="N102" s="351"/>
    </row>
    <row r="103" spans="1:14" ht="15" customHeight="1">
      <c r="A103" s="669"/>
      <c r="B103" s="331" t="str">
        <f>Idiomas!D163</f>
        <v>4º GRUPO F</v>
      </c>
      <c r="C103" s="323" t="str">
        <f ca="1">IF(OR(SUM(WORLDCUP!$AN$46:$AN$49)=12,WORLDCUP!$AJ$99=144),WORLDCUP!AL49,B103)</f>
        <v>Túnez</v>
      </c>
      <c r="D103" s="667"/>
      <c r="E103" s="344"/>
      <c r="F103" s="344"/>
      <c r="G103" s="344"/>
      <c r="H103" s="344"/>
      <c r="I103" s="355"/>
      <c r="J103" s="344"/>
      <c r="K103" s="344"/>
      <c r="L103" s="344"/>
      <c r="M103" s="353"/>
      <c r="N103" s="351"/>
    </row>
    <row r="104" spans="1:14" ht="15" customHeight="1">
      <c r="A104" s="670" t="s">
        <v>6</v>
      </c>
      <c r="B104" s="333" t="str">
        <f>Idiomas!D164</f>
        <v>1º GRUPO G</v>
      </c>
      <c r="C104" s="323" t="str">
        <f ca="1">IF(OR(SUM(WORLDCUP!$AN$54:$AN$57)=12,WORLDCUP!$AJ$99=144),WORLDCUP!AL54,B104)</f>
        <v>Egipto</v>
      </c>
      <c r="D104" s="667"/>
      <c r="E104" s="344"/>
      <c r="F104" s="344"/>
      <c r="G104" s="344"/>
      <c r="H104" s="344"/>
      <c r="I104" s="355"/>
      <c r="J104" s="344"/>
      <c r="K104" s="344"/>
      <c r="L104" s="344"/>
      <c r="M104" s="353"/>
      <c r="N104" s="351"/>
    </row>
    <row r="105" spans="1:14" ht="15" customHeight="1">
      <c r="A105" s="670"/>
      <c r="B105" s="333" t="str">
        <f>Idiomas!D165</f>
        <v>2º GRUPO G</v>
      </c>
      <c r="C105" s="323" t="str">
        <f ca="1">IF(OR(SUM(WORLDCUP!$AN$54:$AN$57)=12,WORLDCUP!$AJ$99=144),WORLDCUP!AL55,B105)</f>
        <v>Bélgica</v>
      </c>
      <c r="D105" s="667"/>
      <c r="E105" s="344"/>
      <c r="F105" s="344"/>
      <c r="G105" s="344"/>
      <c r="H105" s="344"/>
      <c r="I105" s="355"/>
      <c r="J105" s="344"/>
      <c r="K105" s="344"/>
      <c r="L105" s="344"/>
      <c r="M105" s="353"/>
      <c r="N105" s="351"/>
    </row>
    <row r="106" spans="1:14" ht="15" customHeight="1">
      <c r="A106" s="670"/>
      <c r="B106" s="333" t="str">
        <f>Idiomas!D166</f>
        <v>3º GRUPO G</v>
      </c>
      <c r="C106" s="323" t="str">
        <f ca="1">IF(OR(SUM(WORLDCUP!$AN$54:$AN$57)=12,WORLDCUP!$AJ$99=144),WORLDCUP!AL56,B106)</f>
        <v>Irán</v>
      </c>
      <c r="D106" s="667"/>
      <c r="E106" s="344"/>
      <c r="F106" s="344"/>
      <c r="G106" s="344"/>
      <c r="H106" s="344"/>
      <c r="I106" s="355"/>
      <c r="J106" s="344"/>
      <c r="K106" s="344"/>
      <c r="L106" s="344"/>
      <c r="M106" s="353"/>
      <c r="N106" s="351"/>
    </row>
    <row r="107" spans="1:14" ht="15" customHeight="1">
      <c r="A107" s="670"/>
      <c r="B107" s="333" t="str">
        <f>Idiomas!D167</f>
        <v>4º GRUPO G</v>
      </c>
      <c r="C107" s="323" t="str">
        <f ca="1">IF(OR(SUM(WORLDCUP!$AN$54:$AN$57)=12,WORLDCUP!$AJ$99=144),WORLDCUP!AL57,B107)</f>
        <v>Nueva Zelanda</v>
      </c>
      <c r="D107" s="667"/>
      <c r="E107" s="344"/>
      <c r="F107" s="344"/>
      <c r="G107" s="344"/>
      <c r="H107" s="344"/>
      <c r="I107" s="355"/>
      <c r="J107" s="344"/>
      <c r="K107" s="344"/>
      <c r="L107" s="344"/>
      <c r="M107" s="353"/>
      <c r="N107" s="351"/>
    </row>
    <row r="108" spans="1:14" ht="15" customHeight="1">
      <c r="A108" s="669" t="s">
        <v>446</v>
      </c>
      <c r="B108" s="331" t="str">
        <f>Idiomas!D168</f>
        <v>1º GRUPO H</v>
      </c>
      <c r="C108" s="323" t="str">
        <f ca="1">IF(OR(SUM(WORLDCUP!$AN$62:$AN$65)=12,WORLDCUP!$AJ$99=144),WORLDCUP!AL62,B108)</f>
        <v>España</v>
      </c>
      <c r="D108" s="667"/>
      <c r="E108" s="344"/>
      <c r="F108" s="344"/>
      <c r="G108" s="344"/>
      <c r="H108" s="344"/>
      <c r="I108" s="355"/>
      <c r="J108" s="344"/>
      <c r="K108" s="344"/>
      <c r="L108" s="344"/>
      <c r="M108" s="353"/>
      <c r="N108" s="351"/>
    </row>
    <row r="109" spans="1:14" ht="15" customHeight="1">
      <c r="A109" s="669"/>
      <c r="B109" s="331" t="str">
        <f>Idiomas!D169</f>
        <v>2º GRUPO H</v>
      </c>
      <c r="C109" s="323" t="str">
        <f ca="1">IF(OR(SUM(WORLDCUP!$AN$62:$AN$65)=12,WORLDCUP!$AJ$99=144),WORLDCUP!AL63,B109)</f>
        <v>Uruguay</v>
      </c>
      <c r="D109" s="667"/>
      <c r="E109" s="344"/>
      <c r="F109" s="344"/>
      <c r="G109" s="344"/>
      <c r="H109" s="344"/>
      <c r="I109" s="355"/>
      <c r="J109" s="344"/>
      <c r="K109" s="344"/>
      <c r="L109" s="344"/>
      <c r="M109" s="353"/>
      <c r="N109" s="351"/>
    </row>
    <row r="110" spans="1:14" ht="15" customHeight="1">
      <c r="A110" s="669"/>
      <c r="B110" s="331" t="str">
        <f>Idiomas!D170</f>
        <v>3º GRUPO H</v>
      </c>
      <c r="C110" s="323" t="str">
        <f ca="1">IF(OR(SUM(WORLDCUP!$AN$62:$AN$65)=12,WORLDCUP!$AJ$99=144),WORLDCUP!AL64,B110)</f>
        <v>Arabia Saudita</v>
      </c>
      <c r="D110" s="667"/>
      <c r="E110" s="344"/>
      <c r="F110" s="344"/>
      <c r="G110" s="344"/>
      <c r="H110" s="344"/>
      <c r="I110" s="355"/>
      <c r="J110" s="344"/>
      <c r="K110" s="344"/>
      <c r="L110" s="344"/>
      <c r="M110" s="353"/>
      <c r="N110" s="351"/>
    </row>
    <row r="111" spans="1:14" ht="15" customHeight="1">
      <c r="A111" s="669"/>
      <c r="B111" s="331" t="str">
        <f>Idiomas!D171</f>
        <v>4º GRUPO H</v>
      </c>
      <c r="C111" s="323" t="str">
        <f ca="1">IF(OR(SUM(WORLDCUP!$AN$62:$AN$65)=12,WORLDCUP!$AJ$99=144),WORLDCUP!AL65,B111)</f>
        <v>Cabo Verde</v>
      </c>
      <c r="D111" s="667"/>
      <c r="E111" s="344"/>
      <c r="F111" s="344"/>
      <c r="G111" s="344"/>
      <c r="H111" s="344"/>
      <c r="I111" s="355"/>
      <c r="J111" s="344"/>
      <c r="K111" s="344"/>
      <c r="L111" s="344"/>
      <c r="M111" s="353"/>
      <c r="N111" s="351"/>
    </row>
    <row r="112" spans="1:14" ht="15" customHeight="1">
      <c r="A112" s="670" t="s">
        <v>447</v>
      </c>
      <c r="B112" s="333" t="str">
        <f>Idiomas!D172</f>
        <v>1º GRUPO I</v>
      </c>
      <c r="C112" s="323" t="str">
        <f ca="1">IF(OR(SUM(WORLDCUP!$AN$70:$AN$73)=12,WORLDCUP!$AJ$99=144),WORLDCUP!AL70,B112)</f>
        <v>Francia</v>
      </c>
      <c r="D112" s="667"/>
      <c r="E112" s="344"/>
      <c r="F112" s="344"/>
      <c r="G112" s="344"/>
      <c r="H112" s="344"/>
      <c r="I112" s="355"/>
      <c r="J112" s="344"/>
      <c r="K112" s="344"/>
      <c r="L112" s="344"/>
      <c r="M112" s="353"/>
      <c r="N112" s="351"/>
    </row>
    <row r="113" spans="1:14" ht="15" customHeight="1">
      <c r="A113" s="670"/>
      <c r="B113" s="333" t="str">
        <f>Idiomas!D173</f>
        <v>2º GRUPO I</v>
      </c>
      <c r="C113" s="323" t="str">
        <f ca="1">IF(OR(SUM(WORLDCUP!$AN$70:$AN$73)=12,WORLDCUP!$AJ$99=144),WORLDCUP!AL71,B113)</f>
        <v>Noruega</v>
      </c>
      <c r="D113" s="667"/>
      <c r="E113" s="344"/>
      <c r="F113" s="344"/>
      <c r="G113" s="344"/>
      <c r="H113" s="344"/>
      <c r="I113" s="355"/>
      <c r="J113" s="344"/>
      <c r="K113" s="344"/>
      <c r="L113" s="344"/>
      <c r="M113" s="353"/>
      <c r="N113" s="351"/>
    </row>
    <row r="114" spans="1:14" ht="15" customHeight="1">
      <c r="A114" s="670"/>
      <c r="B114" s="333" t="str">
        <f>Idiomas!D174</f>
        <v>3º GRUPO I</v>
      </c>
      <c r="C114" s="323" t="str">
        <f ca="1">IF(OR(SUM(WORLDCUP!$AN$70:$AN$73)=12,WORLDCUP!$AJ$99=144),WORLDCUP!AL72,B114)</f>
        <v>Senegal</v>
      </c>
      <c r="D114" s="667"/>
      <c r="E114" s="344"/>
      <c r="F114" s="344"/>
      <c r="G114" s="344"/>
      <c r="H114" s="344"/>
      <c r="I114" s="355"/>
      <c r="J114" s="344"/>
      <c r="K114" s="344"/>
      <c r="L114" s="344"/>
      <c r="M114" s="353"/>
      <c r="N114" s="351"/>
    </row>
    <row r="115" spans="1:14" ht="15" customHeight="1">
      <c r="A115" s="670"/>
      <c r="B115" s="333" t="str">
        <f>Idiomas!D175</f>
        <v>4º GRUPO I</v>
      </c>
      <c r="C115" s="323" t="str">
        <f ca="1">IF(OR(SUM(WORLDCUP!$AN$70:$AN$73)=12,WORLDCUP!$AJ$99=144),WORLDCUP!AL73,B115)</f>
        <v>Irak</v>
      </c>
      <c r="D115" s="667"/>
      <c r="E115" s="344"/>
      <c r="F115" s="344"/>
      <c r="G115" s="344"/>
      <c r="H115" s="344"/>
      <c r="I115" s="355"/>
      <c r="J115" s="344"/>
      <c r="K115" s="344"/>
      <c r="L115" s="344"/>
      <c r="M115" s="353"/>
      <c r="N115" s="351"/>
    </row>
    <row r="116" spans="1:14" ht="15" customHeight="1">
      <c r="A116" s="669" t="s">
        <v>5</v>
      </c>
      <c r="B116" s="331" t="str">
        <f>Idiomas!D176</f>
        <v>1º GRUPO J</v>
      </c>
      <c r="C116" s="323" t="str">
        <f ca="1">IF(OR(SUM(WORLDCUP!$AN$78:$AN$81)=12,WORLDCUP!$AJ$99=144),WORLDCUP!AL78,B116)</f>
        <v>Argentina</v>
      </c>
      <c r="D116" s="667"/>
      <c r="E116" s="344"/>
      <c r="F116" s="344"/>
      <c r="G116" s="344"/>
      <c r="H116" s="344"/>
      <c r="I116" s="355"/>
      <c r="J116" s="344"/>
      <c r="K116" s="344"/>
      <c r="L116" s="344"/>
      <c r="M116" s="353"/>
      <c r="N116" s="351"/>
    </row>
    <row r="117" spans="1:14" ht="15" customHeight="1">
      <c r="A117" s="669"/>
      <c r="B117" s="331" t="str">
        <f>Idiomas!D177</f>
        <v>2º GRUPO J</v>
      </c>
      <c r="C117" s="323" t="str">
        <f ca="1">IF(OR(SUM(WORLDCUP!$AN$78:$AN$81)=12,WORLDCUP!$AJ$99=144),WORLDCUP!AL79,B117)</f>
        <v>Argelia</v>
      </c>
      <c r="D117" s="667"/>
      <c r="E117" s="344"/>
      <c r="F117" s="344"/>
      <c r="G117" s="344"/>
      <c r="H117" s="344"/>
      <c r="I117" s="355"/>
      <c r="J117" s="344"/>
      <c r="K117" s="344"/>
      <c r="L117" s="344"/>
      <c r="M117" s="353"/>
      <c r="N117" s="351"/>
    </row>
    <row r="118" spans="1:14" ht="15" customHeight="1">
      <c r="A118" s="669"/>
      <c r="B118" s="331" t="str">
        <f>Idiomas!D178</f>
        <v>3º GRUPO J</v>
      </c>
      <c r="C118" s="323" t="str">
        <f ca="1">IF(OR(SUM(WORLDCUP!$AN$78:$AN$81)=12,WORLDCUP!$AJ$99=144),WORLDCUP!AL80,B118)</f>
        <v>Austria</v>
      </c>
      <c r="D118" s="667"/>
      <c r="E118" s="344"/>
      <c r="F118" s="344"/>
      <c r="G118" s="344"/>
      <c r="H118" s="344"/>
      <c r="I118" s="355"/>
      <c r="J118" s="344"/>
      <c r="K118" s="344"/>
      <c r="L118" s="344"/>
      <c r="M118" s="353"/>
      <c r="N118" s="351"/>
    </row>
    <row r="119" spans="1:14" ht="15" customHeight="1">
      <c r="A119" s="669"/>
      <c r="B119" s="331" t="str">
        <f>Idiomas!D179</f>
        <v>4º GRUPO J</v>
      </c>
      <c r="C119" s="323" t="str">
        <f ca="1">IF(OR(SUM(WORLDCUP!$AN$78:$AN$81)=12,WORLDCUP!$AJ$99=144),WORLDCUP!AL81,B119)</f>
        <v>Jordania</v>
      </c>
      <c r="D119" s="667"/>
      <c r="E119" s="344"/>
      <c r="F119" s="344"/>
      <c r="G119" s="344"/>
      <c r="H119" s="344"/>
      <c r="I119" s="355"/>
      <c r="J119" s="344"/>
      <c r="K119" s="344"/>
      <c r="L119" s="344"/>
      <c r="M119" s="353"/>
      <c r="N119" s="351"/>
    </row>
    <row r="120" spans="1:14" ht="15" customHeight="1">
      <c r="A120" s="670" t="s">
        <v>448</v>
      </c>
      <c r="B120" s="333" t="str">
        <f>Idiomas!D180</f>
        <v>1º GRUPO K</v>
      </c>
      <c r="C120" s="323" t="str">
        <f ca="1">IF(OR(SUM(WORLDCUP!$AN$86:$AN$89)=12,WORLDCUP!$AJ$99=144),WORLDCUP!AL86,B120)</f>
        <v>Portugal</v>
      </c>
      <c r="D120" s="667"/>
      <c r="E120" s="344"/>
      <c r="F120" s="344"/>
      <c r="G120" s="344"/>
      <c r="H120" s="344"/>
      <c r="I120" s="355"/>
      <c r="J120" s="344"/>
      <c r="K120" s="344"/>
      <c r="L120" s="344"/>
      <c r="M120" s="353"/>
      <c r="N120" s="351"/>
    </row>
    <row r="121" spans="1:14" ht="15" customHeight="1">
      <c r="A121" s="670"/>
      <c r="B121" s="333" t="str">
        <f>Idiomas!D181</f>
        <v>2º GRUPO K</v>
      </c>
      <c r="C121" s="323" t="str">
        <f ca="1">IF(OR(SUM(WORLDCUP!$AN$86:$AN$89)=12,WORLDCUP!$AJ$99=144),WORLDCUP!AL87,B121)</f>
        <v>Colombia</v>
      </c>
      <c r="D121" s="667"/>
      <c r="E121" s="344"/>
      <c r="F121" s="344"/>
      <c r="G121" s="344"/>
      <c r="H121" s="344"/>
      <c r="I121" s="355"/>
      <c r="J121" s="344"/>
      <c r="K121" s="344"/>
      <c r="L121" s="344"/>
      <c r="M121" s="353"/>
      <c r="N121" s="351"/>
    </row>
    <row r="122" spans="1:14" ht="15" customHeight="1">
      <c r="A122" s="670"/>
      <c r="B122" s="333" t="str">
        <f>Idiomas!D182</f>
        <v>3º GRUPO K</v>
      </c>
      <c r="C122" s="323" t="str">
        <f ca="1">IF(OR(SUM(WORLDCUP!$AN$86:$AN$89)=12,WORLDCUP!$AJ$99=144),WORLDCUP!AL88,B122)</f>
        <v>RD Congo</v>
      </c>
      <c r="D122" s="667"/>
      <c r="E122" s="344"/>
      <c r="F122" s="344"/>
      <c r="G122" s="344"/>
      <c r="H122" s="344"/>
      <c r="I122" s="355"/>
      <c r="J122" s="344"/>
      <c r="K122" s="344"/>
      <c r="L122" s="344"/>
      <c r="M122" s="353"/>
      <c r="N122" s="351"/>
    </row>
    <row r="123" spans="1:14" ht="15" customHeight="1">
      <c r="A123" s="670"/>
      <c r="B123" s="333" t="str">
        <f>Idiomas!D183</f>
        <v>4º GRUPO K</v>
      </c>
      <c r="C123" s="323" t="str">
        <f ca="1">IF(OR(SUM(WORLDCUP!$AN$86:$AN$89)=12,WORLDCUP!$AJ$99=144),WORLDCUP!AL89,B123)</f>
        <v>Uzbekistán</v>
      </c>
      <c r="D123" s="667"/>
      <c r="E123" s="344"/>
      <c r="F123" s="344"/>
      <c r="G123" s="344"/>
      <c r="H123" s="344"/>
      <c r="I123" s="355"/>
      <c r="J123" s="344"/>
      <c r="K123" s="344"/>
      <c r="L123" s="344"/>
      <c r="M123" s="353"/>
      <c r="N123" s="351"/>
    </row>
    <row r="124" spans="1:14" ht="15" customHeight="1">
      <c r="A124" s="669" t="s">
        <v>246</v>
      </c>
      <c r="B124" s="331" t="str">
        <f>Idiomas!D184</f>
        <v>1º GRUPO L</v>
      </c>
      <c r="C124" s="323" t="str">
        <f ca="1">IF(OR(SUM(WORLDCUP!$AN$94:$AN$97)=12,WORLDCUP!$AJ$99=144),WORLDCUP!AL94,B124)</f>
        <v>Inglaterra</v>
      </c>
      <c r="D124" s="667"/>
      <c r="E124" s="344"/>
      <c r="F124" s="344"/>
      <c r="G124" s="344"/>
      <c r="H124" s="344"/>
      <c r="I124" s="355"/>
      <c r="J124" s="344"/>
      <c r="K124" s="344"/>
      <c r="L124" s="344"/>
      <c r="M124" s="353"/>
      <c r="N124" s="351"/>
    </row>
    <row r="125" spans="1:14" ht="15" customHeight="1">
      <c r="A125" s="669"/>
      <c r="B125" s="331" t="str">
        <f>Idiomas!D185</f>
        <v>2º GRUPO L</v>
      </c>
      <c r="C125" s="323" t="str">
        <f ca="1">IF(OR(SUM(WORLDCUP!$AN$94:$AN$97)=12,WORLDCUP!$AJ$99=144),WORLDCUP!AL95,B125)</f>
        <v>Croacia</v>
      </c>
      <c r="D125" s="667"/>
      <c r="E125" s="344"/>
      <c r="F125" s="344"/>
      <c r="G125" s="344"/>
      <c r="H125" s="344"/>
      <c r="I125" s="355"/>
      <c r="J125" s="344"/>
      <c r="K125" s="344"/>
      <c r="L125" s="344"/>
      <c r="M125" s="353"/>
      <c r="N125" s="351"/>
    </row>
    <row r="126" spans="1:14" ht="15" customHeight="1">
      <c r="A126" s="669"/>
      <c r="B126" s="331" t="str">
        <f>Idiomas!D186</f>
        <v>3º GRUPO L</v>
      </c>
      <c r="C126" s="323" t="str">
        <f ca="1">IF(OR(SUM(WORLDCUP!$AN$94:$AN$97)=12,WORLDCUP!$AJ$99=144),WORLDCUP!AL96,B126)</f>
        <v>Ghana</v>
      </c>
      <c r="D126" s="667"/>
      <c r="E126" s="344"/>
      <c r="F126" s="344"/>
      <c r="G126" s="344"/>
      <c r="H126" s="344"/>
      <c r="I126" s="355"/>
      <c r="J126" s="344"/>
      <c r="K126" s="344"/>
      <c r="L126" s="344"/>
      <c r="M126" s="353"/>
      <c r="N126" s="351"/>
    </row>
    <row r="127" spans="1:14" ht="15" customHeight="1">
      <c r="A127" s="669"/>
      <c r="B127" s="331" t="str">
        <f>Idiomas!D187</f>
        <v>4º GRUPO L</v>
      </c>
      <c r="C127" s="323" t="str">
        <f ca="1">IF(OR(SUM(WORLDCUP!$AN$94:$AN$97)=12,WORLDCUP!$AJ$99=144),WORLDCUP!AL97,B127)</f>
        <v>Panamá</v>
      </c>
      <c r="D127" s="667"/>
      <c r="E127" s="344"/>
      <c r="F127" s="344"/>
      <c r="G127" s="344"/>
      <c r="H127" s="344"/>
      <c r="I127" s="355"/>
      <c r="J127" s="344"/>
      <c r="K127" s="344"/>
      <c r="L127" s="344"/>
      <c r="M127" s="353"/>
      <c r="N127" s="351"/>
    </row>
    <row r="128" spans="1:14" ht="15" customHeight="1">
      <c r="A128" s="327"/>
      <c r="B128" s="327"/>
      <c r="C128" s="324"/>
      <c r="D128" s="667"/>
      <c r="E128" s="344"/>
      <c r="F128" s="344"/>
      <c r="G128" s="344"/>
      <c r="H128" s="344"/>
      <c r="I128" s="355"/>
      <c r="J128" s="344"/>
      <c r="K128" s="344"/>
      <c r="L128" s="344"/>
      <c r="M128" s="353"/>
      <c r="N128" s="351"/>
    </row>
    <row r="129" spans="1:14" ht="19" customHeight="1">
      <c r="A129" s="327"/>
      <c r="B129" s="332" t="str">
        <f>Idiomas!D127</f>
        <v>CLASIFICADOS PARA DIECISEISAVOS</v>
      </c>
      <c r="C129" s="324"/>
      <c r="D129" s="667"/>
      <c r="E129" s="344"/>
      <c r="F129" s="344"/>
      <c r="G129" s="344"/>
      <c r="H129" s="344"/>
      <c r="I129" s="355"/>
      <c r="J129" s="344"/>
      <c r="K129" s="344"/>
      <c r="L129" s="344"/>
      <c r="M129" s="353"/>
      <c r="N129" s="351"/>
    </row>
    <row r="130" spans="1:14" ht="15" customHeight="1">
      <c r="A130" s="664" t="s">
        <v>492</v>
      </c>
      <c r="B130" s="334" t="str">
        <f>Idiomas!$D$188</f>
        <v>Dieciseisavofinalista</v>
      </c>
      <c r="C130" s="323" t="str">
        <f ca="1">WORLDCUP!AA101</f>
        <v>México</v>
      </c>
      <c r="D130" s="667"/>
      <c r="E130" s="344"/>
      <c r="F130" s="344"/>
      <c r="G130" s="344"/>
      <c r="H130" s="344"/>
      <c r="I130" s="355"/>
      <c r="J130" s="344"/>
      <c r="K130" s="344"/>
      <c r="L130" s="344"/>
      <c r="M130" s="353"/>
      <c r="N130" s="351"/>
    </row>
    <row r="131" spans="1:14" ht="15" customHeight="1">
      <c r="A131" s="664"/>
      <c r="B131" s="334" t="str">
        <f>B130</f>
        <v>Dieciseisavofinalista</v>
      </c>
      <c r="C131" s="323" t="str">
        <f ca="1">WORLDCUP!AA102</f>
        <v>Brasil</v>
      </c>
      <c r="D131" s="667"/>
      <c r="E131" s="344"/>
      <c r="F131" s="344"/>
      <c r="G131" s="344"/>
      <c r="H131" s="344"/>
      <c r="I131" s="355"/>
      <c r="J131" s="344"/>
      <c r="K131" s="344"/>
      <c r="L131" s="344"/>
      <c r="M131" s="353"/>
      <c r="N131" s="351"/>
    </row>
    <row r="132" spans="1:14" ht="15" customHeight="1">
      <c r="A132" s="664"/>
      <c r="B132" s="334" t="str">
        <f t="shared" ref="B132:B145" si="0">B131</f>
        <v>Dieciseisavofinalista</v>
      </c>
      <c r="C132" s="323" t="str">
        <f ca="1">WORLDCUP!AA103</f>
        <v>Alemania</v>
      </c>
      <c r="D132" s="667"/>
      <c r="E132" s="344"/>
      <c r="F132" s="344"/>
      <c r="G132" s="344"/>
      <c r="H132" s="344"/>
      <c r="I132" s="355"/>
      <c r="J132" s="344"/>
      <c r="K132" s="344"/>
      <c r="L132" s="344"/>
      <c r="M132" s="353"/>
      <c r="N132" s="351"/>
    </row>
    <row r="133" spans="1:14" ht="15" customHeight="1">
      <c r="A133" s="664"/>
      <c r="B133" s="334" t="str">
        <f t="shared" si="0"/>
        <v>Dieciseisavofinalista</v>
      </c>
      <c r="C133" s="323" t="str">
        <f ca="1">WORLDCUP!AA104</f>
        <v>Países Bajos</v>
      </c>
      <c r="D133" s="667"/>
      <c r="E133" s="344"/>
      <c r="F133" s="344"/>
      <c r="G133" s="344"/>
      <c r="H133" s="344"/>
      <c r="I133" s="355"/>
      <c r="J133" s="344"/>
      <c r="K133" s="344"/>
      <c r="L133" s="344"/>
      <c r="M133" s="353"/>
      <c r="N133" s="351"/>
    </row>
    <row r="134" spans="1:14" ht="15" customHeight="1">
      <c r="A134" s="664"/>
      <c r="B134" s="334" t="str">
        <f t="shared" si="0"/>
        <v>Dieciseisavofinalista</v>
      </c>
      <c r="C134" s="323" t="str">
        <f ca="1">WORLDCUP!AA105</f>
        <v>Ecuador</v>
      </c>
      <c r="D134" s="667"/>
      <c r="E134" s="344"/>
      <c r="F134" s="344"/>
      <c r="G134" s="344"/>
      <c r="H134" s="344"/>
      <c r="I134" s="355"/>
      <c r="J134" s="344"/>
      <c r="K134" s="344"/>
      <c r="L134" s="344"/>
      <c r="M134" s="353"/>
      <c r="N134" s="351"/>
    </row>
    <row r="135" spans="1:14" ht="15" customHeight="1">
      <c r="A135" s="664"/>
      <c r="B135" s="334" t="str">
        <f t="shared" si="0"/>
        <v>Dieciseisavofinalista</v>
      </c>
      <c r="C135" s="323" t="str">
        <f ca="1">WORLDCUP!AA106</f>
        <v>Francia</v>
      </c>
      <c r="D135" s="667"/>
      <c r="E135" s="344"/>
      <c r="F135" s="344"/>
      <c r="G135" s="344"/>
      <c r="H135" s="344"/>
      <c r="I135" s="355"/>
      <c r="J135" s="344"/>
      <c r="K135" s="344"/>
      <c r="L135" s="344"/>
      <c r="M135" s="353"/>
      <c r="N135" s="351"/>
    </row>
    <row r="136" spans="1:14" ht="15" customHeight="1">
      <c r="A136" s="664"/>
      <c r="B136" s="334" t="str">
        <f t="shared" si="0"/>
        <v>Dieciseisavofinalista</v>
      </c>
      <c r="C136" s="323" t="str">
        <f ca="1">WORLDCUP!AA107</f>
        <v>Corea del Sur</v>
      </c>
      <c r="D136" s="667"/>
      <c r="E136" s="344"/>
      <c r="F136" s="344"/>
      <c r="G136" s="344"/>
      <c r="H136" s="344"/>
      <c r="I136" s="355"/>
      <c r="J136" s="344"/>
      <c r="K136" s="344"/>
      <c r="L136" s="344"/>
      <c r="M136" s="353"/>
      <c r="N136" s="351"/>
    </row>
    <row r="137" spans="1:14" ht="15" customHeight="1">
      <c r="A137" s="664"/>
      <c r="B137" s="334" t="str">
        <f t="shared" si="0"/>
        <v>Dieciseisavofinalista</v>
      </c>
      <c r="C137" s="323" t="str">
        <f ca="1">WORLDCUP!AA108</f>
        <v>Inglaterra</v>
      </c>
      <c r="D137" s="667"/>
      <c r="E137" s="344"/>
      <c r="F137" s="344"/>
      <c r="G137" s="344"/>
      <c r="H137" s="344"/>
      <c r="I137" s="355"/>
      <c r="J137" s="344"/>
      <c r="K137" s="344"/>
      <c r="L137" s="344"/>
      <c r="M137" s="353"/>
      <c r="N137" s="351"/>
    </row>
    <row r="138" spans="1:14" ht="15" customHeight="1">
      <c r="A138" s="664"/>
      <c r="B138" s="334" t="str">
        <f t="shared" si="0"/>
        <v>Dieciseisavofinalista</v>
      </c>
      <c r="C138" s="323" t="str">
        <f ca="1">WORLDCUP!AA109</f>
        <v>Egipto</v>
      </c>
      <c r="D138" s="667"/>
      <c r="E138" s="344"/>
      <c r="F138" s="344"/>
      <c r="G138" s="344"/>
      <c r="H138" s="344"/>
      <c r="I138" s="355"/>
      <c r="J138" s="344"/>
      <c r="K138" s="344"/>
      <c r="L138" s="344"/>
      <c r="M138" s="353"/>
      <c r="N138" s="351"/>
    </row>
    <row r="139" spans="1:14" ht="15" customHeight="1">
      <c r="A139" s="664"/>
      <c r="B139" s="334" t="str">
        <f t="shared" si="0"/>
        <v>Dieciseisavofinalista</v>
      </c>
      <c r="C139" s="323" t="str">
        <f ca="1">WORLDCUP!AA110</f>
        <v>Turquía</v>
      </c>
      <c r="D139" s="667"/>
      <c r="E139" s="344"/>
      <c r="F139" s="344"/>
      <c r="G139" s="344"/>
      <c r="H139" s="344"/>
      <c r="I139" s="355"/>
      <c r="J139" s="344"/>
      <c r="K139" s="344"/>
      <c r="L139" s="344"/>
      <c r="M139" s="353"/>
      <c r="N139" s="351"/>
    </row>
    <row r="140" spans="1:14" ht="15" customHeight="1">
      <c r="A140" s="664"/>
      <c r="B140" s="334" t="str">
        <f t="shared" si="0"/>
        <v>Dieciseisavofinalista</v>
      </c>
      <c r="C140" s="323" t="str">
        <f ca="1">WORLDCUP!AA111</f>
        <v>España</v>
      </c>
      <c r="D140" s="667"/>
      <c r="E140" s="344"/>
      <c r="F140" s="344"/>
      <c r="G140" s="344"/>
      <c r="H140" s="344"/>
      <c r="I140" s="355"/>
      <c r="J140" s="344"/>
      <c r="K140" s="344"/>
      <c r="L140" s="344"/>
      <c r="M140" s="353"/>
      <c r="N140" s="351"/>
    </row>
    <row r="141" spans="1:14" ht="15" customHeight="1">
      <c r="A141" s="664"/>
      <c r="B141" s="334" t="str">
        <f t="shared" si="0"/>
        <v>Dieciseisavofinalista</v>
      </c>
      <c r="C141" s="323" t="str">
        <f ca="1">WORLDCUP!AA112</f>
        <v>Colombia</v>
      </c>
      <c r="D141" s="667"/>
      <c r="E141" s="344"/>
      <c r="F141" s="344"/>
      <c r="G141" s="344"/>
      <c r="H141" s="344"/>
      <c r="I141" s="355"/>
      <c r="J141" s="344"/>
      <c r="K141" s="344"/>
      <c r="L141" s="344"/>
      <c r="M141" s="353"/>
      <c r="N141" s="351"/>
    </row>
    <row r="142" spans="1:14" ht="15" customHeight="1">
      <c r="A142" s="664"/>
      <c r="B142" s="334" t="str">
        <f t="shared" si="0"/>
        <v>Dieciseisavofinalista</v>
      </c>
      <c r="C142" s="323" t="str">
        <f ca="1">WORLDCUP!AA113</f>
        <v>Bosnia y Herzegovina</v>
      </c>
      <c r="D142" s="667"/>
      <c r="E142" s="344"/>
      <c r="F142" s="344"/>
      <c r="G142" s="344"/>
      <c r="H142" s="344"/>
      <c r="I142" s="355"/>
      <c r="J142" s="344"/>
      <c r="K142" s="344"/>
      <c r="L142" s="344"/>
      <c r="M142" s="353"/>
      <c r="N142" s="351"/>
    </row>
    <row r="143" spans="1:14" ht="15" customHeight="1">
      <c r="A143" s="664"/>
      <c r="B143" s="334" t="str">
        <f t="shared" si="0"/>
        <v>Dieciseisavofinalista</v>
      </c>
      <c r="C143" s="323" t="str">
        <f ca="1">WORLDCUP!AA114</f>
        <v>Estados Unidos</v>
      </c>
      <c r="D143" s="667"/>
      <c r="E143" s="344"/>
      <c r="F143" s="344"/>
      <c r="G143" s="344"/>
      <c r="H143" s="344"/>
      <c r="I143" s="355"/>
      <c r="J143" s="344"/>
      <c r="K143" s="344"/>
      <c r="L143" s="344"/>
      <c r="M143" s="353"/>
      <c r="N143" s="351"/>
    </row>
    <row r="144" spans="1:14" ht="15" customHeight="1">
      <c r="A144" s="664"/>
      <c r="B144" s="334" t="str">
        <f t="shared" si="0"/>
        <v>Dieciseisavofinalista</v>
      </c>
      <c r="C144" s="323" t="str">
        <f ca="1">WORLDCUP!AA115</f>
        <v>Argentina</v>
      </c>
      <c r="D144" s="667"/>
      <c r="E144" s="344"/>
      <c r="F144" s="344"/>
      <c r="G144" s="344"/>
      <c r="H144" s="344"/>
      <c r="I144" s="355"/>
      <c r="J144" s="344"/>
      <c r="K144" s="344"/>
      <c r="L144" s="344"/>
      <c r="M144" s="353"/>
      <c r="N144" s="351"/>
    </row>
    <row r="145" spans="1:14" ht="15" customHeight="1">
      <c r="A145" s="664"/>
      <c r="B145" s="334" t="str">
        <f t="shared" si="0"/>
        <v>Dieciseisavofinalista</v>
      </c>
      <c r="C145" s="323" t="str">
        <f ca="1">WORLDCUP!AA116</f>
        <v>Portugal</v>
      </c>
      <c r="D145" s="667"/>
      <c r="E145" s="344"/>
      <c r="F145" s="344"/>
      <c r="G145" s="344"/>
      <c r="H145" s="344"/>
      <c r="I145" s="355"/>
      <c r="J145" s="344"/>
      <c r="K145" s="344"/>
      <c r="L145" s="344"/>
      <c r="M145" s="353"/>
      <c r="N145" s="351"/>
    </row>
    <row r="146" spans="1:14" ht="15" customHeight="1">
      <c r="A146" s="664"/>
      <c r="B146" s="334" t="str">
        <f>Idiomas!$D$188</f>
        <v>Dieciseisavofinalista</v>
      </c>
      <c r="C146" s="323" t="str">
        <f ca="1">WORLDCUP!AF101</f>
        <v>Suiza</v>
      </c>
      <c r="D146" s="667"/>
      <c r="E146" s="344"/>
      <c r="F146" s="344"/>
      <c r="G146" s="344"/>
      <c r="H146" s="344"/>
      <c r="I146" s="355"/>
      <c r="J146" s="344"/>
      <c r="K146" s="344"/>
      <c r="L146" s="344"/>
      <c r="M146" s="353"/>
      <c r="N146" s="351"/>
    </row>
    <row r="147" spans="1:14" ht="15" customHeight="1">
      <c r="A147" s="664"/>
      <c r="B147" s="334" t="str">
        <f>B146</f>
        <v>Dieciseisavofinalista</v>
      </c>
      <c r="C147" s="323" t="str">
        <f ca="1">WORLDCUP!AF102</f>
        <v>Japón</v>
      </c>
      <c r="D147" s="667"/>
      <c r="E147" s="344"/>
      <c r="F147" s="344"/>
      <c r="G147" s="344"/>
      <c r="H147" s="344"/>
      <c r="I147" s="355"/>
      <c r="J147" s="344"/>
      <c r="K147" s="344"/>
      <c r="L147" s="344"/>
      <c r="M147" s="353"/>
      <c r="N147" s="351"/>
    </row>
    <row r="148" spans="1:14" ht="15" customHeight="1">
      <c r="A148" s="664"/>
      <c r="B148" s="334" t="str">
        <f t="shared" ref="B148:B161" si="1">B147</f>
        <v>Dieciseisavofinalista</v>
      </c>
      <c r="C148" s="323" t="str">
        <f ca="1">WORLDCUP!AF103</f>
        <v>Escocia</v>
      </c>
      <c r="D148" s="667"/>
      <c r="E148" s="344"/>
      <c r="F148" s="344"/>
      <c r="G148" s="344"/>
      <c r="H148" s="344"/>
      <c r="I148" s="355"/>
      <c r="J148" s="344"/>
      <c r="K148" s="344"/>
      <c r="L148" s="344"/>
      <c r="M148" s="353"/>
      <c r="N148" s="351"/>
    </row>
    <row r="149" spans="1:14" ht="15" customHeight="1">
      <c r="A149" s="664"/>
      <c r="B149" s="334" t="str">
        <f t="shared" si="1"/>
        <v>Dieciseisavofinalista</v>
      </c>
      <c r="C149" s="323" t="str">
        <f ca="1">WORLDCUP!AF104</f>
        <v>Marruecos</v>
      </c>
      <c r="D149" s="667"/>
      <c r="E149" s="344"/>
      <c r="F149" s="344"/>
      <c r="G149" s="344"/>
      <c r="H149" s="344"/>
      <c r="I149" s="355"/>
      <c r="J149" s="344"/>
      <c r="K149" s="344"/>
      <c r="L149" s="344"/>
      <c r="M149" s="353"/>
      <c r="N149" s="351"/>
    </row>
    <row r="150" spans="1:14" ht="15" customHeight="1">
      <c r="A150" s="664"/>
      <c r="B150" s="334" t="str">
        <f t="shared" si="1"/>
        <v>Dieciseisavofinalista</v>
      </c>
      <c r="C150" s="323" t="str">
        <f ca="1">WORLDCUP!AF105</f>
        <v>Noruega</v>
      </c>
      <c r="D150" s="667"/>
      <c r="E150" s="344"/>
      <c r="F150" s="344"/>
      <c r="G150" s="344"/>
      <c r="H150" s="344"/>
      <c r="I150" s="355"/>
      <c r="J150" s="344"/>
      <c r="K150" s="344"/>
      <c r="L150" s="344"/>
      <c r="M150" s="353"/>
      <c r="N150" s="351"/>
    </row>
    <row r="151" spans="1:14" ht="15" customHeight="1">
      <c r="A151" s="664"/>
      <c r="B151" s="334" t="str">
        <f t="shared" si="1"/>
        <v>Dieciseisavofinalista</v>
      </c>
      <c r="C151" s="323" t="str">
        <f ca="1">WORLDCUP!AF106</f>
        <v>Suecia</v>
      </c>
      <c r="D151" s="667"/>
      <c r="E151" s="344"/>
      <c r="F151" s="344"/>
      <c r="G151" s="344"/>
      <c r="H151" s="344"/>
      <c r="I151" s="355"/>
      <c r="J151" s="344"/>
      <c r="K151" s="344"/>
      <c r="L151" s="344"/>
      <c r="M151" s="353"/>
      <c r="N151" s="351"/>
    </row>
    <row r="152" spans="1:14" ht="15" customHeight="1">
      <c r="A152" s="664"/>
      <c r="B152" s="334" t="str">
        <f t="shared" si="1"/>
        <v>Dieciseisavofinalista</v>
      </c>
      <c r="C152" s="323" t="str">
        <f ca="1">WORLDCUP!AF107</f>
        <v>Arabia Saudita</v>
      </c>
      <c r="D152" s="667"/>
      <c r="E152" s="344"/>
      <c r="F152" s="344"/>
      <c r="G152" s="344"/>
      <c r="H152" s="344"/>
      <c r="I152" s="355"/>
      <c r="J152" s="344"/>
      <c r="K152" s="344"/>
      <c r="L152" s="344"/>
      <c r="M152" s="353"/>
      <c r="N152" s="351"/>
    </row>
    <row r="153" spans="1:14" ht="15" customHeight="1">
      <c r="A153" s="664"/>
      <c r="B153" s="334" t="str">
        <f t="shared" si="1"/>
        <v>Dieciseisavofinalista</v>
      </c>
      <c r="C153" s="323" t="str">
        <f ca="1">WORLDCUP!AF108</f>
        <v>Senegal</v>
      </c>
      <c r="D153" s="667"/>
      <c r="E153" s="344"/>
      <c r="F153" s="344"/>
      <c r="G153" s="344"/>
      <c r="H153" s="344"/>
      <c r="I153" s="355"/>
      <c r="J153" s="344"/>
      <c r="K153" s="344"/>
      <c r="L153" s="344"/>
      <c r="M153" s="353"/>
      <c r="N153" s="351"/>
    </row>
    <row r="154" spans="1:14" ht="15" customHeight="1">
      <c r="A154" s="664"/>
      <c r="B154" s="334" t="str">
        <f t="shared" si="1"/>
        <v>Dieciseisavofinalista</v>
      </c>
      <c r="C154" s="323" t="str">
        <f ca="1">WORLDCUP!AF109</f>
        <v>Austria</v>
      </c>
      <c r="D154" s="667"/>
      <c r="E154" s="344"/>
      <c r="F154" s="344"/>
      <c r="G154" s="344"/>
      <c r="H154" s="344"/>
      <c r="I154" s="355"/>
      <c r="J154" s="344"/>
      <c r="K154" s="344"/>
      <c r="L154" s="344"/>
      <c r="M154" s="353"/>
      <c r="N154" s="351"/>
    </row>
    <row r="155" spans="1:14" ht="15" customHeight="1">
      <c r="A155" s="664"/>
      <c r="B155" s="334" t="str">
        <f t="shared" si="1"/>
        <v>Dieciseisavofinalista</v>
      </c>
      <c r="C155" s="323" t="str">
        <f ca="1">WORLDCUP!AF110</f>
        <v>Canadá</v>
      </c>
      <c r="D155" s="667"/>
      <c r="E155" s="344"/>
      <c r="F155" s="344"/>
      <c r="G155" s="344"/>
      <c r="H155" s="344"/>
      <c r="I155" s="355"/>
      <c r="J155" s="344"/>
      <c r="K155" s="344"/>
      <c r="L155" s="344"/>
      <c r="M155" s="353"/>
      <c r="N155" s="351"/>
    </row>
    <row r="156" spans="1:14" ht="15" customHeight="1">
      <c r="A156" s="664"/>
      <c r="B156" s="334" t="str">
        <f t="shared" si="1"/>
        <v>Dieciseisavofinalista</v>
      </c>
      <c r="C156" s="323" t="str">
        <f ca="1">WORLDCUP!AF111</f>
        <v>Argelia</v>
      </c>
      <c r="D156" s="667"/>
      <c r="E156" s="344"/>
      <c r="F156" s="344"/>
      <c r="G156" s="344"/>
      <c r="H156" s="344"/>
      <c r="I156" s="355"/>
      <c r="J156" s="344"/>
      <c r="K156" s="344"/>
      <c r="L156" s="344"/>
      <c r="M156" s="353"/>
      <c r="N156" s="351"/>
    </row>
    <row r="157" spans="1:14" ht="15" customHeight="1">
      <c r="A157" s="664"/>
      <c r="B157" s="334" t="str">
        <f t="shared" si="1"/>
        <v>Dieciseisavofinalista</v>
      </c>
      <c r="C157" s="323" t="str">
        <f ca="1">WORLDCUP!AF112</f>
        <v>Croacia</v>
      </c>
      <c r="D157" s="667"/>
      <c r="E157" s="344"/>
      <c r="F157" s="344"/>
      <c r="G157" s="344"/>
      <c r="H157" s="344"/>
      <c r="I157" s="355"/>
      <c r="J157" s="344"/>
      <c r="K157" s="344"/>
      <c r="L157" s="344"/>
      <c r="M157" s="353"/>
      <c r="N157" s="351"/>
    </row>
    <row r="158" spans="1:14" ht="15" customHeight="1">
      <c r="A158" s="664"/>
      <c r="B158" s="334" t="str">
        <f t="shared" si="1"/>
        <v>Dieciseisavofinalista</v>
      </c>
      <c r="C158" s="323" t="str">
        <f ca="1">WORLDCUP!AF113</f>
        <v>Irán</v>
      </c>
      <c r="D158" s="667"/>
      <c r="E158" s="344"/>
      <c r="F158" s="344"/>
      <c r="G158" s="344"/>
      <c r="H158" s="344"/>
      <c r="I158" s="355"/>
      <c r="J158" s="344"/>
      <c r="K158" s="344"/>
      <c r="L158" s="344"/>
      <c r="M158" s="353"/>
      <c r="N158" s="351"/>
    </row>
    <row r="159" spans="1:14" ht="15" customHeight="1">
      <c r="A159" s="664"/>
      <c r="B159" s="334" t="str">
        <f t="shared" si="1"/>
        <v>Dieciseisavofinalista</v>
      </c>
      <c r="C159" s="323" t="str">
        <f ca="1">WORLDCUP!AF114</f>
        <v>Bélgica</v>
      </c>
      <c r="D159" s="667"/>
      <c r="E159" s="344"/>
      <c r="F159" s="344"/>
      <c r="G159" s="344"/>
      <c r="H159" s="344"/>
      <c r="I159" s="355"/>
      <c r="J159" s="344"/>
      <c r="K159" s="344"/>
      <c r="L159" s="344"/>
      <c r="M159" s="353"/>
      <c r="N159" s="351"/>
    </row>
    <row r="160" spans="1:14" ht="15" customHeight="1">
      <c r="A160" s="664"/>
      <c r="B160" s="334" t="str">
        <f t="shared" si="1"/>
        <v>Dieciseisavofinalista</v>
      </c>
      <c r="C160" s="323" t="str">
        <f ca="1">WORLDCUP!AF115</f>
        <v>Uruguay</v>
      </c>
      <c r="D160" s="667"/>
      <c r="E160" s="344"/>
      <c r="F160" s="344"/>
      <c r="G160" s="344"/>
      <c r="H160" s="344"/>
      <c r="I160" s="355"/>
      <c r="J160" s="344"/>
      <c r="K160" s="344"/>
      <c r="L160" s="344"/>
      <c r="M160" s="353"/>
      <c r="N160" s="351"/>
    </row>
    <row r="161" spans="1:14" ht="15" customHeight="1">
      <c r="A161" s="664"/>
      <c r="B161" s="334" t="str">
        <f t="shared" si="1"/>
        <v>Dieciseisavofinalista</v>
      </c>
      <c r="C161" s="323" t="str">
        <f ca="1">WORLDCUP!AF116</f>
        <v>Costa de Marfil</v>
      </c>
      <c r="D161" s="668"/>
      <c r="E161" s="346"/>
      <c r="F161" s="346"/>
      <c r="G161" s="346"/>
      <c r="H161" s="346"/>
      <c r="I161" s="356"/>
      <c r="J161" s="357"/>
      <c r="K161" s="346"/>
      <c r="L161" s="346"/>
      <c r="M161" s="358"/>
      <c r="N161" s="351"/>
    </row>
    <row r="162" spans="1:14" ht="20.100000000000001" customHeight="1">
      <c r="A162" s="327"/>
      <c r="B162" s="327"/>
      <c r="C162" s="324"/>
      <c r="D162" s="344"/>
      <c r="E162" s="681" t="str">
        <f>Idiomas!D113</f>
        <v>·Si haceis todas las eliminatorias de golpe, copiar de la C164 a la C252 y pegar valores en la plantilla de Administrador.</v>
      </c>
      <c r="F162" s="681"/>
      <c r="G162" s="681"/>
      <c r="H162" s="681"/>
      <c r="I162" s="681"/>
      <c r="J162" s="681"/>
      <c r="K162" s="681"/>
      <c r="L162" s="682"/>
      <c r="M162" s="359"/>
      <c r="N162" s="351"/>
    </row>
    <row r="163" spans="1:14" ht="23.1" customHeight="1">
      <c r="A163" s="327"/>
      <c r="B163" s="332" t="str">
        <f>Idiomas!D128</f>
        <v>ENFRENTAMIENTOS DIECISEISAVOS</v>
      </c>
      <c r="C163" s="324"/>
      <c r="D163" s="344"/>
      <c r="E163" s="680" t="str">
        <f>Idiomas!D114</f>
        <v>·Si haceis eliminatoria a eliminatoria seguir las instrucciones de cada eliminatoria.</v>
      </c>
      <c r="F163" s="680"/>
      <c r="G163" s="680"/>
      <c r="H163" s="680"/>
      <c r="I163" s="680"/>
      <c r="J163" s="680"/>
      <c r="K163" s="680"/>
      <c r="L163" s="683"/>
      <c r="M163" s="360"/>
      <c r="N163" s="351"/>
    </row>
    <row r="164" spans="1:14" ht="15" customHeight="1">
      <c r="A164" s="664" t="s">
        <v>492</v>
      </c>
      <c r="B164" s="334" t="str">
        <f ca="1">CONCATENATE(WORLDCUP!AA101,"-",WORLDCUP!AF101)</f>
        <v>México-Suiza</v>
      </c>
      <c r="C164" s="323" t="str">
        <f ca="1">CONCATENATE(WORLDCUP!AA101,"-",WORLDCUP!AF101,"·",IF(WORLDCUP!AC101&gt;WORLDCUP!AD101,1,IF(WORLDCUP!AC101&lt;WORLDCUP!AD101,2,IF(AND(WORLDCUP!AC101=WORLDCUP!AD101,WORLDCUP!AC101&lt;&gt;"",WORLDCUP!AD101&lt;&gt;""),"X",0))),"|",WORLDCUP!AC101,"-",WORLDCUP!AD101)</f>
        <v>México-Suiza·1|1-0</v>
      </c>
      <c r="D164" s="666" t="s">
        <v>492</v>
      </c>
      <c r="E164" s="684" t="str">
        <f>Idiomas!D115</f>
        <v>·Para los dieciseisavos copiar de la C164 a la C197 y pega valores en la plantilla de administrador.</v>
      </c>
      <c r="F164" s="684"/>
      <c r="G164" s="684"/>
      <c r="H164" s="684"/>
      <c r="I164" s="326"/>
      <c r="J164" s="344"/>
      <c r="K164" s="344"/>
      <c r="L164" s="344"/>
      <c r="M164" s="360"/>
      <c r="N164" s="351"/>
    </row>
    <row r="165" spans="1:14" ht="15" customHeight="1">
      <c r="A165" s="664"/>
      <c r="B165" s="334" t="str">
        <f ca="1">CONCATENATE(WORLDCUP!AA102,"-",WORLDCUP!AF102)</f>
        <v>Brasil-Japón</v>
      </c>
      <c r="C165" s="323" t="str">
        <f ca="1">CONCATENATE(WORLDCUP!AA102,"-",WORLDCUP!AF102,"·",IF(WORLDCUP!AC102&gt;WORLDCUP!AD102,1,IF(WORLDCUP!AC102&lt;WORLDCUP!AD102,2,IF(AND(WORLDCUP!AC102=WORLDCUP!AD102,WORLDCUP!AC102&lt;&gt;"",WORLDCUP!AD102&lt;&gt;""),"X",0))),"|",WORLDCUP!AC102,"-",WORLDCUP!AD102)</f>
        <v>Brasil-Japón·1|1-0</v>
      </c>
      <c r="D165" s="666"/>
      <c r="E165" s="685"/>
      <c r="F165" s="685"/>
      <c r="G165" s="685"/>
      <c r="H165" s="685"/>
      <c r="I165" s="326"/>
      <c r="J165" s="344"/>
      <c r="K165" s="344"/>
      <c r="L165" s="344"/>
      <c r="M165" s="360"/>
      <c r="N165" s="351"/>
    </row>
    <row r="166" spans="1:14" ht="15" customHeight="1">
      <c r="A166" s="664"/>
      <c r="B166" s="334" t="str">
        <f ca="1">CONCATENATE(WORLDCUP!AA103,"-",WORLDCUP!AF103)</f>
        <v>Alemania-Escocia</v>
      </c>
      <c r="C166" s="323" t="str">
        <f ca="1">CONCATENATE(WORLDCUP!AA103,"-",WORLDCUP!AF103,"·",IF(WORLDCUP!AC103&gt;WORLDCUP!AD103,1,IF(WORLDCUP!AC103&lt;WORLDCUP!AD103,2,IF(AND(WORLDCUP!AC103=WORLDCUP!AD103,WORLDCUP!AC103&lt;&gt;"",WORLDCUP!AD103&lt;&gt;""),"X",0))),"|",WORLDCUP!AC103,"-",WORLDCUP!AD103)</f>
        <v>Alemania-Escocia·1|1-0</v>
      </c>
      <c r="D166" s="666"/>
      <c r="E166" s="685"/>
      <c r="F166" s="685"/>
      <c r="G166" s="685"/>
      <c r="H166" s="685"/>
      <c r="I166" s="326"/>
      <c r="J166" s="344"/>
      <c r="K166" s="344"/>
      <c r="L166" s="344"/>
      <c r="M166" s="360"/>
      <c r="N166" s="351"/>
    </row>
    <row r="167" spans="1:14" ht="15" customHeight="1">
      <c r="A167" s="664"/>
      <c r="B167" s="334" t="str">
        <f ca="1">CONCATENATE(WORLDCUP!AA104,"-",WORLDCUP!AF104)</f>
        <v>Países Bajos-Marruecos</v>
      </c>
      <c r="C167" s="323" t="str">
        <f ca="1">CONCATENATE(WORLDCUP!AA104,"-",WORLDCUP!AF104,"·",IF(WORLDCUP!AC104&gt;WORLDCUP!AD104,1,IF(WORLDCUP!AC104&lt;WORLDCUP!AD104,2,IF(AND(WORLDCUP!AC104=WORLDCUP!AD104,WORLDCUP!AC104&lt;&gt;"",WORLDCUP!AD104&lt;&gt;""),"X",0))),"|",WORLDCUP!AC104,"-",WORLDCUP!AD104)</f>
        <v>Países Bajos-Marruecos·2|0-1</v>
      </c>
      <c r="D167" s="666"/>
      <c r="E167" s="685"/>
      <c r="F167" s="685"/>
      <c r="G167" s="685"/>
      <c r="H167" s="685"/>
      <c r="I167" s="326"/>
      <c r="J167" s="344"/>
      <c r="K167" s="344"/>
      <c r="L167" s="344"/>
      <c r="M167" s="360"/>
      <c r="N167" s="351"/>
    </row>
    <row r="168" spans="1:14" ht="15" customHeight="1">
      <c r="A168" s="664"/>
      <c r="B168" s="334" t="str">
        <f ca="1">CONCATENATE(WORLDCUP!AA105,"-",WORLDCUP!AF105)</f>
        <v>Ecuador-Noruega</v>
      </c>
      <c r="C168" s="323" t="str">
        <f ca="1">CONCATENATE(WORLDCUP!AA105,"-",WORLDCUP!AF105,"·",IF(WORLDCUP!AC105&gt;WORLDCUP!AD105,1,IF(WORLDCUP!AC105&lt;WORLDCUP!AD105,2,IF(AND(WORLDCUP!AC105=WORLDCUP!AD105,WORLDCUP!AC105&lt;&gt;"",WORLDCUP!AD105&lt;&gt;""),"X",0))),"|",WORLDCUP!AC105,"-",WORLDCUP!AD105)</f>
        <v>Ecuador-Noruega·1|1-0</v>
      </c>
      <c r="D168" s="666"/>
      <c r="E168" s="344"/>
      <c r="F168" s="344"/>
      <c r="G168" s="344"/>
      <c r="H168" s="344"/>
      <c r="I168" s="326"/>
      <c r="J168" s="344"/>
      <c r="K168" s="344"/>
      <c r="L168" s="344"/>
      <c r="M168" s="360"/>
      <c r="N168" s="351"/>
    </row>
    <row r="169" spans="1:14" ht="15" customHeight="1">
      <c r="A169" s="664"/>
      <c r="B169" s="334" t="str">
        <f ca="1">CONCATENATE(WORLDCUP!AA106,"-",WORLDCUP!AF106)</f>
        <v>Francia-Suecia</v>
      </c>
      <c r="C169" s="323" t="str">
        <f ca="1">CONCATENATE(WORLDCUP!AA106,"-",WORLDCUP!AF106,"·",IF(WORLDCUP!AC106&gt;WORLDCUP!AD106,1,IF(WORLDCUP!AC106&lt;WORLDCUP!AD106,2,IF(AND(WORLDCUP!AC106=WORLDCUP!AD106,WORLDCUP!AC106&lt;&gt;"",WORLDCUP!AD106&lt;&gt;""),"X",0))),"|",WORLDCUP!AC106,"-",WORLDCUP!AD106)</f>
        <v>Francia-Suecia·1|1-0</v>
      </c>
      <c r="D169" s="666"/>
      <c r="E169" s="344"/>
      <c r="F169" s="344"/>
      <c r="G169" s="344"/>
      <c r="H169" s="344"/>
      <c r="I169" s="326"/>
      <c r="J169" s="344"/>
      <c r="K169" s="344"/>
      <c r="L169" s="344"/>
      <c r="M169" s="360"/>
      <c r="N169" s="351"/>
    </row>
    <row r="170" spans="1:14" ht="15" customHeight="1">
      <c r="A170" s="664"/>
      <c r="B170" s="334" t="str">
        <f ca="1">CONCATENATE(WORLDCUP!AA107,"-",WORLDCUP!AF107)</f>
        <v>Corea del Sur-Arabia Saudita</v>
      </c>
      <c r="C170" s="323" t="str">
        <f ca="1">CONCATENATE(WORLDCUP!AA107,"-",WORLDCUP!AF107,"·",IF(WORLDCUP!AC107&gt;WORLDCUP!AD107,1,IF(WORLDCUP!AC107&lt;WORLDCUP!AD107,2,IF(AND(WORLDCUP!AC107=WORLDCUP!AD107,WORLDCUP!AC107&lt;&gt;"",WORLDCUP!AD107&lt;&gt;""),"X",0))),"|",WORLDCUP!AC107,"-",WORLDCUP!AD107)</f>
        <v>Corea del Sur-Arabia Saudita·1|1-0</v>
      </c>
      <c r="D170" s="666"/>
      <c r="E170" s="344"/>
      <c r="F170" s="344"/>
      <c r="G170" s="344"/>
      <c r="H170" s="344"/>
      <c r="I170" s="326"/>
      <c r="J170" s="344"/>
      <c r="K170" s="344"/>
      <c r="L170" s="344"/>
      <c r="M170" s="360"/>
      <c r="N170" s="351"/>
    </row>
    <row r="171" spans="1:14" ht="15" customHeight="1">
      <c r="A171" s="664"/>
      <c r="B171" s="334" t="str">
        <f ca="1">CONCATENATE(WORLDCUP!AA108,"-",WORLDCUP!AF108)</f>
        <v>Inglaterra-Senegal</v>
      </c>
      <c r="C171" s="323" t="str">
        <f ca="1">CONCATENATE(WORLDCUP!AA108,"-",WORLDCUP!AF108,"·",IF(WORLDCUP!AC108&gt;WORLDCUP!AD108,1,IF(WORLDCUP!AC108&lt;WORLDCUP!AD108,2,IF(AND(WORLDCUP!AC108=WORLDCUP!AD108,WORLDCUP!AC108&lt;&gt;"",WORLDCUP!AD108&lt;&gt;""),"X",0))),"|",WORLDCUP!AC108,"-",WORLDCUP!AD108)</f>
        <v>Inglaterra-Senegal·1|1-0</v>
      </c>
      <c r="D171" s="666"/>
      <c r="E171" s="344"/>
      <c r="F171" s="344"/>
      <c r="G171" s="344"/>
      <c r="H171" s="344"/>
      <c r="I171" s="326"/>
      <c r="J171" s="344"/>
      <c r="K171" s="344"/>
      <c r="L171" s="344"/>
      <c r="M171" s="360"/>
      <c r="N171" s="351"/>
    </row>
    <row r="172" spans="1:14" ht="15" customHeight="1">
      <c r="A172" s="664"/>
      <c r="B172" s="334" t="str">
        <f ca="1">CONCATENATE(WORLDCUP!AA109,"-",WORLDCUP!AF109)</f>
        <v>Egipto-Austria</v>
      </c>
      <c r="C172" s="323" t="str">
        <f ca="1">CONCATENATE(WORLDCUP!AA109,"-",WORLDCUP!AF109,"·",IF(WORLDCUP!AC109&gt;WORLDCUP!AD109,1,IF(WORLDCUP!AC109&lt;WORLDCUP!AD109,2,IF(AND(WORLDCUP!AC109=WORLDCUP!AD109,WORLDCUP!AC109&lt;&gt;"",WORLDCUP!AD109&lt;&gt;""),"X",0))),"|",WORLDCUP!AC109,"-",WORLDCUP!AD109)</f>
        <v>Egipto-Austria·1|1-0</v>
      </c>
      <c r="D172" s="666"/>
      <c r="E172" s="344"/>
      <c r="F172" s="344"/>
      <c r="G172" s="344"/>
      <c r="H172" s="344"/>
      <c r="I172" s="326"/>
      <c r="J172" s="344"/>
      <c r="K172" s="344"/>
      <c r="L172" s="344"/>
      <c r="M172" s="360"/>
      <c r="N172" s="351"/>
    </row>
    <row r="173" spans="1:14" ht="15" customHeight="1">
      <c r="A173" s="664"/>
      <c r="B173" s="334" t="str">
        <f ca="1">CONCATENATE(WORLDCUP!AA110,"-",WORLDCUP!AF110)</f>
        <v>Turquía-Canadá</v>
      </c>
      <c r="C173" s="323" t="str">
        <f ca="1">CONCATENATE(WORLDCUP!AA110,"-",WORLDCUP!AF110,"·",IF(WORLDCUP!AC110&gt;WORLDCUP!AD110,1,IF(WORLDCUP!AC110&lt;WORLDCUP!AD110,2,IF(AND(WORLDCUP!AC110=WORLDCUP!AD110,WORLDCUP!AC110&lt;&gt;"",WORLDCUP!AD110&lt;&gt;""),"X",0))),"|",WORLDCUP!AC110,"-",WORLDCUP!AD110)</f>
        <v>Turquía-Canadá·1|1-0</v>
      </c>
      <c r="D173" s="666"/>
      <c r="E173" s="344"/>
      <c r="F173" s="344"/>
      <c r="G173" s="344"/>
      <c r="H173" s="344"/>
      <c r="I173" s="326"/>
      <c r="J173" s="344"/>
      <c r="K173" s="344"/>
      <c r="L173" s="344"/>
      <c r="M173" s="360"/>
      <c r="N173" s="351"/>
    </row>
    <row r="174" spans="1:14" ht="15" customHeight="1">
      <c r="A174" s="664"/>
      <c r="B174" s="334" t="str">
        <f ca="1">CONCATENATE(WORLDCUP!AA111,"-",WORLDCUP!AF111)</f>
        <v>España-Argelia</v>
      </c>
      <c r="C174" s="323" t="str">
        <f ca="1">CONCATENATE(WORLDCUP!AA111,"-",WORLDCUP!AF111,"·",IF(WORLDCUP!AC111&gt;WORLDCUP!AD111,1,IF(WORLDCUP!AC111&lt;WORLDCUP!AD111,2,IF(AND(WORLDCUP!AC111=WORLDCUP!AD111,WORLDCUP!AC111&lt;&gt;"",WORLDCUP!AD111&lt;&gt;""),"X",0))),"|",WORLDCUP!AC111,"-",WORLDCUP!AD111)</f>
        <v>España-Argelia·1|1-0</v>
      </c>
      <c r="D174" s="666"/>
      <c r="E174" s="344"/>
      <c r="F174" s="344"/>
      <c r="G174" s="344"/>
      <c r="H174" s="344"/>
      <c r="I174" s="326"/>
      <c r="J174" s="344"/>
      <c r="K174" s="344"/>
      <c r="L174" s="344"/>
      <c r="M174" s="360"/>
      <c r="N174" s="351"/>
    </row>
    <row r="175" spans="1:14" ht="15" customHeight="1">
      <c r="A175" s="664"/>
      <c r="B175" s="334" t="str">
        <f ca="1">CONCATENATE(WORLDCUP!AA112,"-",WORLDCUP!AF112)</f>
        <v>Colombia-Croacia</v>
      </c>
      <c r="C175" s="323" t="str">
        <f ca="1">CONCATENATE(WORLDCUP!AA112,"-",WORLDCUP!AF112,"·",IF(WORLDCUP!AC112&gt;WORLDCUP!AD112,1,IF(WORLDCUP!AC112&lt;WORLDCUP!AD112,2,IF(AND(WORLDCUP!AC112=WORLDCUP!AD112,WORLDCUP!AC112&lt;&gt;"",WORLDCUP!AD112&lt;&gt;""),"X",0))),"|",WORLDCUP!AC112,"-",WORLDCUP!AD112)</f>
        <v>Colombia-Croacia·1|1-0</v>
      </c>
      <c r="D175" s="666"/>
      <c r="E175" s="344"/>
      <c r="F175" s="344"/>
      <c r="G175" s="344"/>
      <c r="H175" s="344"/>
      <c r="I175" s="326"/>
      <c r="J175" s="344"/>
      <c r="K175" s="344"/>
      <c r="L175" s="344"/>
      <c r="M175" s="360"/>
      <c r="N175" s="351"/>
    </row>
    <row r="176" spans="1:14" ht="15" customHeight="1">
      <c r="A176" s="664"/>
      <c r="B176" s="334" t="str">
        <f ca="1">CONCATENATE(WORLDCUP!AA113,"-",WORLDCUP!AF113)</f>
        <v>Bosnia y Herzegovina-Irán</v>
      </c>
      <c r="C176" s="323" t="str">
        <f ca="1">CONCATENATE(WORLDCUP!AA113,"-",WORLDCUP!AF113,"·",IF(WORLDCUP!AC113&gt;WORLDCUP!AD113,1,IF(WORLDCUP!AC113&lt;WORLDCUP!AD113,2,IF(AND(WORLDCUP!AC113=WORLDCUP!AD113,WORLDCUP!AC113&lt;&gt;"",WORLDCUP!AD113&lt;&gt;""),"X",0))),"|",WORLDCUP!AC113,"-",WORLDCUP!AD113)</f>
        <v>Bosnia y Herzegovina-Irán·1|1-0</v>
      </c>
      <c r="D176" s="666"/>
      <c r="E176" s="344"/>
      <c r="F176" s="344"/>
      <c r="G176" s="344"/>
      <c r="H176" s="344"/>
      <c r="I176" s="326"/>
      <c r="J176" s="344"/>
      <c r="K176" s="344"/>
      <c r="L176" s="344"/>
      <c r="M176" s="360"/>
      <c r="N176" s="351"/>
    </row>
    <row r="177" spans="1:14" ht="15" customHeight="1">
      <c r="A177" s="664"/>
      <c r="B177" s="334" t="str">
        <f ca="1">CONCATENATE(WORLDCUP!AA114,"-",WORLDCUP!AF114)</f>
        <v>Estados Unidos-Bélgica</v>
      </c>
      <c r="C177" s="323" t="str">
        <f ca="1">CONCATENATE(WORLDCUP!AA114,"-",WORLDCUP!AF114,"·",IF(WORLDCUP!AC114&gt;WORLDCUP!AD114,1,IF(WORLDCUP!AC114&lt;WORLDCUP!AD114,2,IF(AND(WORLDCUP!AC114=WORLDCUP!AD114,WORLDCUP!AC114&lt;&gt;"",WORLDCUP!AD114&lt;&gt;""),"X",0))),"|",WORLDCUP!AC114,"-",WORLDCUP!AD114)</f>
        <v>Estados Unidos-Bélgica·2|0-1</v>
      </c>
      <c r="D177" s="666"/>
      <c r="E177" s="344"/>
      <c r="F177" s="344"/>
      <c r="G177" s="344"/>
      <c r="H177" s="344"/>
      <c r="I177" s="326"/>
      <c r="J177" s="344"/>
      <c r="K177" s="344"/>
      <c r="L177" s="344"/>
      <c r="M177" s="360"/>
      <c r="N177" s="351"/>
    </row>
    <row r="178" spans="1:14" ht="15" customHeight="1">
      <c r="A178" s="664"/>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66"/>
      <c r="E178" s="344"/>
      <c r="F178" s="344"/>
      <c r="G178" s="344"/>
      <c r="H178" s="344"/>
      <c r="I178" s="326"/>
      <c r="J178" s="344"/>
      <c r="K178" s="344"/>
      <c r="L178" s="344"/>
      <c r="M178" s="360"/>
      <c r="N178" s="351"/>
    </row>
    <row r="179" spans="1:14" ht="15" customHeight="1">
      <c r="A179" s="664"/>
      <c r="B179" s="334" t="str">
        <f ca="1">CONCATENATE(WORLDCUP!AA116,"-",WORLDCUP!AF116)</f>
        <v>Portugal-Costa de Marfil</v>
      </c>
      <c r="C179" s="323" t="str">
        <f ca="1">CONCATENATE(WORLDCUP!AA116,"-",WORLDCUP!AF116,"·",IF(WORLDCUP!AC116&gt;WORLDCUP!AD116,1,IF(WORLDCUP!AC116&lt;WORLDCUP!AD116,2,IF(AND(WORLDCUP!AC116=WORLDCUP!AD116,WORLDCUP!AC116&lt;&gt;"",WORLDCUP!AD116&lt;&gt;""),"X",0))),"|",WORLDCUP!AC116,"-",WORLDCUP!AD116)</f>
        <v>Portugal-Costa de Marfil·1|1-0</v>
      </c>
      <c r="D179" s="666"/>
      <c r="E179" s="344"/>
      <c r="F179" s="344"/>
      <c r="G179" s="344"/>
      <c r="H179" s="344"/>
      <c r="I179" s="326"/>
      <c r="J179" s="344"/>
      <c r="K179" s="344"/>
      <c r="L179" s="344"/>
      <c r="M179" s="360"/>
      <c r="N179" s="351"/>
    </row>
    <row r="180" spans="1:14" ht="15" customHeight="1">
      <c r="A180" s="327"/>
      <c r="B180" s="327"/>
      <c r="C180" s="324"/>
      <c r="D180" s="666"/>
      <c r="E180" s="344"/>
      <c r="F180" s="344"/>
      <c r="G180" s="344"/>
      <c r="H180" s="344"/>
      <c r="I180" s="326"/>
      <c r="J180" s="344"/>
      <c r="K180" s="344"/>
      <c r="L180" s="344"/>
      <c r="M180" s="360"/>
      <c r="N180" s="351"/>
    </row>
    <row r="181" spans="1:14" ht="19" customHeight="1">
      <c r="A181" s="327"/>
      <c r="B181" s="332" t="str">
        <f>Idiomas!D129</f>
        <v>CLASIFICADOS PARA OCTAVOS</v>
      </c>
      <c r="C181" s="324"/>
      <c r="D181" s="666"/>
      <c r="E181" s="344"/>
      <c r="F181" s="344"/>
      <c r="G181" s="344"/>
      <c r="H181" s="344"/>
      <c r="I181" s="326"/>
      <c r="J181" s="344"/>
      <c r="K181" s="344"/>
      <c r="L181" s="344"/>
      <c r="M181" s="360"/>
      <c r="N181" s="351"/>
    </row>
    <row r="182" spans="1:14" ht="15" customHeight="1">
      <c r="A182" s="664" t="s">
        <v>88</v>
      </c>
      <c r="B182" s="334" t="str">
        <f>Idiomas!$D$189</f>
        <v>Octavofinalista</v>
      </c>
      <c r="C182" s="323" t="str">
        <f ca="1">WORLDCUP!AA120</f>
        <v>México</v>
      </c>
      <c r="D182" s="666"/>
      <c r="E182" s="344"/>
      <c r="F182" s="344"/>
      <c r="G182" s="344"/>
      <c r="H182" s="344"/>
      <c r="I182" s="326"/>
      <c r="J182" s="344"/>
      <c r="K182" s="344"/>
      <c r="L182" s="344"/>
      <c r="M182" s="360"/>
      <c r="N182" s="351"/>
    </row>
    <row r="183" spans="1:14" ht="15" customHeight="1">
      <c r="A183" s="664"/>
      <c r="B183" s="334" t="str">
        <f>B182</f>
        <v>Octavofinalista</v>
      </c>
      <c r="C183" s="323" t="str">
        <f ca="1">WORLDCUP!AA121</f>
        <v>Alemania</v>
      </c>
      <c r="D183" s="666"/>
      <c r="E183" s="344"/>
      <c r="F183" s="344"/>
      <c r="G183" s="344"/>
      <c r="H183" s="344"/>
      <c r="I183" s="326"/>
      <c r="J183" s="344"/>
      <c r="K183" s="344"/>
      <c r="L183" s="344"/>
      <c r="M183" s="360"/>
      <c r="N183" s="351"/>
    </row>
    <row r="184" spans="1:14" ht="15" customHeight="1">
      <c r="A184" s="664"/>
      <c r="B184" s="334" t="str">
        <f t="shared" ref="B184:B197" si="2">B183</f>
        <v>Octavofinalista</v>
      </c>
      <c r="C184" s="323" t="str">
        <f ca="1">WORLDCUP!AA122</f>
        <v>Brasil</v>
      </c>
      <c r="D184" s="666"/>
      <c r="E184" s="344"/>
      <c r="F184" s="344"/>
      <c r="G184" s="344"/>
      <c r="H184" s="344"/>
      <c r="I184" s="326"/>
      <c r="J184" s="344"/>
      <c r="K184" s="344"/>
      <c r="L184" s="344"/>
      <c r="M184" s="360"/>
      <c r="N184" s="351"/>
    </row>
    <row r="185" spans="1:14" ht="15" customHeight="1">
      <c r="A185" s="664"/>
      <c r="B185" s="334" t="str">
        <f t="shared" si="2"/>
        <v>Octavofinalista</v>
      </c>
      <c r="C185" s="323" t="str">
        <f ca="1">WORLDCUP!AA123</f>
        <v>Corea del Sur</v>
      </c>
      <c r="D185" s="666"/>
      <c r="E185" s="344"/>
      <c r="F185" s="344"/>
      <c r="G185" s="344"/>
      <c r="H185" s="344"/>
      <c r="I185" s="326"/>
      <c r="J185" s="344"/>
      <c r="K185" s="344"/>
      <c r="L185" s="344"/>
      <c r="M185" s="360"/>
      <c r="N185" s="351"/>
    </row>
    <row r="186" spans="1:14" ht="15" customHeight="1">
      <c r="A186" s="664"/>
      <c r="B186" s="334" t="str">
        <f t="shared" si="2"/>
        <v>Octavofinalista</v>
      </c>
      <c r="C186" s="323" t="str">
        <f ca="1">WORLDCUP!AA124</f>
        <v>Colombia</v>
      </c>
      <c r="D186" s="666"/>
      <c r="E186" s="344"/>
      <c r="F186" s="344"/>
      <c r="G186" s="344"/>
      <c r="H186" s="344"/>
      <c r="I186" s="326"/>
      <c r="J186" s="344"/>
      <c r="K186" s="344"/>
      <c r="L186" s="344"/>
      <c r="M186" s="360"/>
      <c r="N186" s="351"/>
    </row>
    <row r="187" spans="1:14" ht="15" customHeight="1">
      <c r="A187" s="664"/>
      <c r="B187" s="334" t="str">
        <f t="shared" si="2"/>
        <v>Octavofinalista</v>
      </c>
      <c r="C187" s="323" t="str">
        <f ca="1">WORLDCUP!AA125</f>
        <v>Turquía</v>
      </c>
      <c r="D187" s="666"/>
      <c r="E187" s="344"/>
      <c r="F187" s="344"/>
      <c r="G187" s="344"/>
      <c r="H187" s="344"/>
      <c r="I187" s="326"/>
      <c r="J187" s="344"/>
      <c r="K187" s="344"/>
      <c r="L187" s="344"/>
      <c r="M187" s="360"/>
      <c r="N187" s="351"/>
    </row>
    <row r="188" spans="1:14" ht="15" customHeight="1">
      <c r="A188" s="664"/>
      <c r="B188" s="334" t="str">
        <f t="shared" si="2"/>
        <v>Octavofinalista</v>
      </c>
      <c r="C188" s="323" t="str">
        <f ca="1">WORLDCUP!AA126</f>
        <v>Argentina</v>
      </c>
      <c r="D188" s="666"/>
      <c r="E188" s="344"/>
      <c r="F188" s="344"/>
      <c r="G188" s="344"/>
      <c r="H188" s="344"/>
      <c r="I188" s="326"/>
      <c r="J188" s="344"/>
      <c r="K188" s="344"/>
      <c r="L188" s="344"/>
      <c r="M188" s="360"/>
      <c r="N188" s="351"/>
    </row>
    <row r="189" spans="1:14" ht="15" customHeight="1">
      <c r="A189" s="664"/>
      <c r="B189" s="334" t="str">
        <f t="shared" si="2"/>
        <v>Octavofinalista</v>
      </c>
      <c r="C189" s="323" t="str">
        <f ca="1">WORLDCUP!AA127</f>
        <v>Bosnia y Herzegovina</v>
      </c>
      <c r="D189" s="666"/>
      <c r="E189" s="344"/>
      <c r="F189" s="344"/>
      <c r="G189" s="344"/>
      <c r="H189" s="344"/>
      <c r="I189" s="326"/>
      <c r="J189" s="344"/>
      <c r="K189" s="344"/>
      <c r="L189" s="344"/>
      <c r="M189" s="360"/>
      <c r="N189" s="351"/>
    </row>
    <row r="190" spans="1:14" ht="15" customHeight="1">
      <c r="A190" s="664"/>
      <c r="B190" s="334" t="str">
        <f t="shared" si="2"/>
        <v>Octavofinalista</v>
      </c>
      <c r="C190" s="323" t="str">
        <f ca="1">WORLDCUP!AF120</f>
        <v>Marruecos</v>
      </c>
      <c r="D190" s="666"/>
      <c r="E190" s="344"/>
      <c r="F190" s="344"/>
      <c r="G190" s="344"/>
      <c r="H190" s="344"/>
      <c r="I190" s="326"/>
      <c r="J190" s="344"/>
      <c r="K190" s="344"/>
      <c r="L190" s="344"/>
      <c r="M190" s="360"/>
      <c r="N190" s="351"/>
    </row>
    <row r="191" spans="1:14" ht="15" customHeight="1">
      <c r="A191" s="664"/>
      <c r="B191" s="334" t="str">
        <f t="shared" si="2"/>
        <v>Octavofinalista</v>
      </c>
      <c r="C191" s="323" t="str">
        <f ca="1">WORLDCUP!AF121</f>
        <v>Francia</v>
      </c>
      <c r="D191" s="666"/>
      <c r="E191" s="344"/>
      <c r="F191" s="344"/>
      <c r="G191" s="344"/>
      <c r="H191" s="344"/>
      <c r="I191" s="326"/>
      <c r="J191" s="344"/>
      <c r="K191" s="344"/>
      <c r="L191" s="344"/>
      <c r="M191" s="360"/>
      <c r="N191" s="351"/>
    </row>
    <row r="192" spans="1:14" ht="15" customHeight="1">
      <c r="A192" s="664"/>
      <c r="B192" s="334" t="str">
        <f t="shared" si="2"/>
        <v>Octavofinalista</v>
      </c>
      <c r="C192" s="323" t="str">
        <f ca="1">WORLDCUP!AF122</f>
        <v>Ecuador</v>
      </c>
      <c r="D192" s="666"/>
      <c r="E192" s="344"/>
      <c r="F192" s="344"/>
      <c r="G192" s="344"/>
      <c r="H192" s="344"/>
      <c r="I192" s="326"/>
      <c r="J192" s="344"/>
      <c r="K192" s="344"/>
      <c r="L192" s="344"/>
      <c r="M192" s="360"/>
      <c r="N192" s="351"/>
    </row>
    <row r="193" spans="1:14" ht="15" customHeight="1">
      <c r="A193" s="664"/>
      <c r="B193" s="334" t="str">
        <f t="shared" si="2"/>
        <v>Octavofinalista</v>
      </c>
      <c r="C193" s="323" t="str">
        <f ca="1">WORLDCUP!AF123</f>
        <v>Inglaterra</v>
      </c>
      <c r="D193" s="666"/>
      <c r="E193" s="344"/>
      <c r="F193" s="344"/>
      <c r="G193" s="344"/>
      <c r="H193" s="344"/>
      <c r="I193" s="326"/>
      <c r="J193" s="344"/>
      <c r="K193" s="344"/>
      <c r="L193" s="344"/>
      <c r="M193" s="360"/>
      <c r="N193" s="351"/>
    </row>
    <row r="194" spans="1:14" ht="15" customHeight="1">
      <c r="A194" s="664"/>
      <c r="B194" s="334" t="str">
        <f t="shared" si="2"/>
        <v>Octavofinalista</v>
      </c>
      <c r="C194" s="323" t="str">
        <f ca="1">WORLDCUP!AF124</f>
        <v>España</v>
      </c>
      <c r="D194" s="666"/>
      <c r="E194" s="344"/>
      <c r="F194" s="344"/>
      <c r="G194" s="344"/>
      <c r="H194" s="344"/>
      <c r="I194" s="326"/>
      <c r="J194" s="344"/>
      <c r="K194" s="344"/>
      <c r="L194" s="344"/>
      <c r="M194" s="360"/>
      <c r="N194" s="351"/>
    </row>
    <row r="195" spans="1:14" ht="15" customHeight="1">
      <c r="A195" s="664"/>
      <c r="B195" s="334" t="str">
        <f t="shared" si="2"/>
        <v>Octavofinalista</v>
      </c>
      <c r="C195" s="323" t="str">
        <f ca="1">WORLDCUP!AF125</f>
        <v>Egipto</v>
      </c>
      <c r="D195" s="666"/>
      <c r="E195" s="344"/>
      <c r="F195" s="344"/>
      <c r="G195" s="344"/>
      <c r="H195" s="344"/>
      <c r="I195" s="326"/>
      <c r="J195" s="344"/>
      <c r="K195" s="344"/>
      <c r="L195" s="344"/>
      <c r="M195" s="360"/>
      <c r="N195" s="351"/>
    </row>
    <row r="196" spans="1:14" ht="15" customHeight="1">
      <c r="A196" s="664"/>
      <c r="B196" s="334" t="str">
        <f t="shared" si="2"/>
        <v>Octavofinalista</v>
      </c>
      <c r="C196" s="323" t="str">
        <f ca="1">WORLDCUP!AF126</f>
        <v>Bélgica</v>
      </c>
      <c r="D196" s="666"/>
      <c r="E196" s="344"/>
      <c r="F196" s="344"/>
      <c r="G196" s="344"/>
      <c r="H196" s="344"/>
      <c r="I196" s="326"/>
      <c r="J196" s="344"/>
      <c r="K196" s="344"/>
      <c r="L196" s="344"/>
      <c r="M196" s="360"/>
      <c r="N196" s="351"/>
    </row>
    <row r="197" spans="1:14" ht="15" customHeight="1">
      <c r="A197" s="664"/>
      <c r="B197" s="334" t="str">
        <f t="shared" si="2"/>
        <v>Octavofinalista</v>
      </c>
      <c r="C197" s="323" t="str">
        <f ca="1">WORLDCUP!AF127</f>
        <v>Portugal</v>
      </c>
      <c r="D197" s="666"/>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64" t="s">
        <v>88</v>
      </c>
      <c r="B200" s="335" t="str">
        <f ca="1">CONCATENATE(WORLDCUP!AA120,"-",WORLDCUP!AF120)</f>
        <v>México-Marruecos</v>
      </c>
      <c r="C200" s="325" t="str">
        <f ca="1">CONCATENATE(WORLDCUP!AA120,"-",WORLDCUP!AF120,"·",IF(WORLDCUP!AC120&gt;WORLDCUP!AD120,1,IF(WORLDCUP!AC120&lt;WORLDCUP!AD120,2,IF(AND(WORLDCUP!AC120=WORLDCUP!AD120,WORLDCUP!AC120&lt;&gt;"",WORLDCUP!AD120&lt;&gt;""),"X",0))),"|",WORLDCUP!AC120,"-",WORLDCUP!AD120)</f>
        <v>México-Marruecos·1|1-0</v>
      </c>
      <c r="D200" s="665" t="s">
        <v>88</v>
      </c>
      <c r="E200" s="660" t="str">
        <f>Idiomas!D116</f>
        <v>·Para los octavos de final copiar de la C200 a la C217 y pega valores en la plantilla de administrador.</v>
      </c>
      <c r="F200" s="660"/>
      <c r="G200" s="660"/>
      <c r="H200" s="660"/>
      <c r="I200" s="326"/>
      <c r="J200" s="344"/>
      <c r="K200" s="344"/>
      <c r="L200" s="344"/>
      <c r="M200" s="360"/>
      <c r="N200" s="351"/>
    </row>
    <row r="201" spans="1:14" ht="15" customHeight="1">
      <c r="A201" s="664"/>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Alemania-Francia·2|0-1</v>
      </c>
      <c r="D201" s="665"/>
      <c r="E201" s="660"/>
      <c r="F201" s="660"/>
      <c r="G201" s="660"/>
      <c r="H201" s="660"/>
      <c r="I201" s="326"/>
      <c r="J201" s="344"/>
      <c r="K201" s="344"/>
      <c r="L201" s="344"/>
      <c r="M201" s="360"/>
      <c r="N201" s="351"/>
    </row>
    <row r="202" spans="1:14" ht="15" customHeight="1">
      <c r="A202" s="664"/>
      <c r="B202" s="335" t="str">
        <f ca="1">CONCATENATE(WORLDCUP!AA122,"-",WORLDCUP!AF122)</f>
        <v>Brasil-Ecuador</v>
      </c>
      <c r="C202" s="325" t="str">
        <f ca="1">CONCATENATE(WORLDCUP!AA122,"-",WORLDCUP!AF122,"·",IF(WORLDCUP!AC122&gt;WORLDCUP!AD122,1,IF(WORLDCUP!AC122&lt;WORLDCUP!AD122,2,IF(AND(WORLDCUP!AC122=WORLDCUP!AD122,WORLDCUP!AC122&lt;&gt;"",WORLDCUP!AD122&lt;&gt;""),"X",0))),"|",WORLDCUP!AC122,"-",WORLDCUP!AD122)</f>
        <v>Brasil-Ecuador·1|1-0</v>
      </c>
      <c r="D202" s="665"/>
      <c r="E202" s="660"/>
      <c r="F202" s="660"/>
      <c r="G202" s="660"/>
      <c r="H202" s="660"/>
      <c r="I202" s="326"/>
      <c r="J202" s="344"/>
      <c r="K202" s="344"/>
      <c r="L202" s="344"/>
      <c r="M202" s="360"/>
      <c r="N202" s="351"/>
    </row>
    <row r="203" spans="1:14" ht="15" customHeight="1">
      <c r="A203" s="664"/>
      <c r="B203" s="335" t="str">
        <f ca="1">CONCATENATE(WORLDCUP!AA123,"-",WORLDCUP!AF123)</f>
        <v>Corea del Sur-Inglaterra</v>
      </c>
      <c r="C203" s="325" t="str">
        <f ca="1">CONCATENATE(WORLDCUP!AA123,"-",WORLDCUP!AF123,"·",IF(WORLDCUP!AC123&gt;WORLDCUP!AD123,1,IF(WORLDCUP!AC123&lt;WORLDCUP!AD123,2,IF(AND(WORLDCUP!AC123=WORLDCUP!AD123,WORLDCUP!AC123&lt;&gt;"",WORLDCUP!AD123&lt;&gt;""),"X",0))),"|",WORLDCUP!AC123,"-",WORLDCUP!AD123)</f>
        <v>Corea del Sur-Inglaterra·2|0-1</v>
      </c>
      <c r="D203" s="665"/>
      <c r="E203" s="660"/>
      <c r="F203" s="660"/>
      <c r="G203" s="660"/>
      <c r="H203" s="660"/>
      <c r="I203" s="326"/>
      <c r="J203" s="344"/>
      <c r="K203" s="344"/>
      <c r="L203" s="344"/>
      <c r="M203" s="360"/>
      <c r="N203" s="351"/>
    </row>
    <row r="204" spans="1:14" ht="15" customHeight="1">
      <c r="A204" s="664"/>
      <c r="B204" s="335" t="str">
        <f ca="1">CONCATENATE(WORLDCUP!AA124,"-",WORLDCUP!AF124)</f>
        <v>Colombia-España</v>
      </c>
      <c r="C204" s="325" t="str">
        <f ca="1">CONCATENATE(WORLDCUP!AA124,"-",WORLDCUP!AF124,"·",IF(WORLDCUP!AC124&gt;WORLDCUP!AD124,1,IF(WORLDCUP!AC124&lt;WORLDCUP!AD124,2,IF(AND(WORLDCUP!AC124=WORLDCUP!AD124,WORLDCUP!AC124&lt;&gt;"",WORLDCUP!AD124&lt;&gt;""),"X",0))),"|",WORLDCUP!AC124,"-",WORLDCUP!AD124)</f>
        <v>Colombia-España·2|0-1</v>
      </c>
      <c r="D204" s="665"/>
      <c r="E204" s="326"/>
      <c r="F204" s="326"/>
      <c r="G204" s="326"/>
      <c r="H204" s="326"/>
      <c r="I204" s="326"/>
      <c r="J204" s="344"/>
      <c r="K204" s="344"/>
      <c r="L204" s="344"/>
      <c r="M204" s="360"/>
      <c r="N204" s="351"/>
    </row>
    <row r="205" spans="1:14" ht="15" customHeight="1">
      <c r="A205" s="664"/>
      <c r="B205" s="335" t="str">
        <f ca="1">CONCATENATE(WORLDCUP!AA125,"-",WORLDCUP!AF125)</f>
        <v>Turquía-Egipto</v>
      </c>
      <c r="C205" s="325" t="str">
        <f ca="1">CONCATENATE(WORLDCUP!AA125,"-",WORLDCUP!AF125,"·",IF(WORLDCUP!AC125&gt;WORLDCUP!AD125,1,IF(WORLDCUP!AC125&lt;WORLDCUP!AD125,2,IF(AND(WORLDCUP!AC125=WORLDCUP!AD125,WORLDCUP!AC125&lt;&gt;"",WORLDCUP!AD125&lt;&gt;""),"X",0))),"|",WORLDCUP!AC125,"-",WORLDCUP!AD125)</f>
        <v>Turquía-Egipto·2|0-1</v>
      </c>
      <c r="D205" s="665"/>
      <c r="E205" s="326"/>
      <c r="F205" s="326"/>
      <c r="G205" s="326"/>
      <c r="H205" s="326"/>
      <c r="I205" s="326"/>
      <c r="J205" s="344"/>
      <c r="K205" s="344"/>
      <c r="L205" s="344"/>
      <c r="M205" s="360"/>
      <c r="N205" s="351"/>
    </row>
    <row r="206" spans="1:14" ht="15" customHeight="1">
      <c r="A206" s="664"/>
      <c r="B206" s="335" t="str">
        <f ca="1">CONCATENATE(WORLDCUP!AA126,"-",WORLDCUP!AF126)</f>
        <v>Argentina-Bélgica</v>
      </c>
      <c r="C206" s="325" t="str">
        <f ca="1">CONCATENATE(WORLDCUP!AA126,"-",WORLDCUP!AF126,"·",IF(WORLDCUP!AC126&gt;WORLDCUP!AD126,1,IF(WORLDCUP!AC126&lt;WORLDCUP!AD126,2,IF(AND(WORLDCUP!AC126=WORLDCUP!AD126,WORLDCUP!AC126&lt;&gt;"",WORLDCUP!AD126&lt;&gt;""),"X",0))),"|",WORLDCUP!AC126,"-",WORLDCUP!AD126)</f>
        <v>Argentina-Bélgica·1|1-0</v>
      </c>
      <c r="D206" s="665"/>
      <c r="E206" s="326"/>
      <c r="F206" s="326"/>
      <c r="G206" s="326"/>
      <c r="H206" s="326"/>
      <c r="I206" s="326"/>
      <c r="J206" s="344"/>
      <c r="K206" s="344"/>
      <c r="L206" s="344"/>
      <c r="M206" s="360"/>
      <c r="N206" s="351"/>
    </row>
    <row r="207" spans="1:14" ht="15" customHeight="1">
      <c r="A207" s="664"/>
      <c r="B207" s="335" t="str">
        <f ca="1">CONCATENATE(WORLDCUP!AA127,"-",WORLDCUP!AF127)</f>
        <v>Bosnia y Herzegovina-Portugal</v>
      </c>
      <c r="C207" s="325" t="str">
        <f ca="1">CONCATENATE(WORLDCUP!AA127,"-",WORLDCUP!AF127,"·",IF(WORLDCUP!AC127&gt;WORLDCUP!AD127,1,IF(WORLDCUP!AC127&lt;WORLDCUP!AD127,2,IF(AND(WORLDCUP!AC127=WORLDCUP!AD127,WORLDCUP!AC127&lt;&gt;"",WORLDCUP!AD127&lt;&gt;""),"X",0))),"|",WORLDCUP!AC127,"-",WORLDCUP!AD127)</f>
        <v>Bosnia y Herzegovina-Portugal·2|0-1</v>
      </c>
      <c r="D207" s="665"/>
      <c r="E207" s="326"/>
      <c r="F207" s="326"/>
      <c r="G207" s="326"/>
      <c r="H207" s="326"/>
      <c r="I207" s="326"/>
      <c r="J207" s="344"/>
      <c r="K207" s="344"/>
      <c r="L207" s="344"/>
      <c r="M207" s="360"/>
      <c r="N207" s="351"/>
    </row>
    <row r="208" spans="1:14" ht="15" customHeight="1">
      <c r="A208" s="327"/>
      <c r="B208" s="327"/>
      <c r="C208" s="324"/>
      <c r="D208" s="665"/>
      <c r="E208" s="344"/>
      <c r="F208" s="344"/>
      <c r="G208" s="344"/>
      <c r="H208" s="344"/>
      <c r="I208" s="326"/>
      <c r="J208" s="344"/>
      <c r="K208" s="344"/>
      <c r="L208" s="344"/>
      <c r="M208" s="360"/>
      <c r="N208" s="351"/>
    </row>
    <row r="209" spans="1:14" ht="19" customHeight="1">
      <c r="A209" s="327"/>
      <c r="B209" s="332" t="str">
        <f>Idiomas!D131</f>
        <v>CLASIFICADOS PARA CUARTOS</v>
      </c>
      <c r="C209" s="324"/>
      <c r="D209" s="665"/>
      <c r="E209" s="344"/>
      <c r="F209" s="344"/>
      <c r="G209" s="344"/>
      <c r="H209" s="344"/>
      <c r="I209" s="326"/>
      <c r="J209" s="344"/>
      <c r="K209" s="344"/>
      <c r="L209" s="344"/>
      <c r="M209" s="360"/>
      <c r="N209" s="351"/>
    </row>
    <row r="210" spans="1:14" ht="15" customHeight="1">
      <c r="A210" s="664" t="s">
        <v>35</v>
      </c>
      <c r="B210" s="334" t="str">
        <f>Idiomas!$D$190</f>
        <v>Cuartofinalista</v>
      </c>
      <c r="C210" s="323" t="str">
        <f ca="1">WORLDCUP!AA131</f>
        <v>Francia</v>
      </c>
      <c r="D210" s="665"/>
      <c r="E210" s="344"/>
      <c r="F210" s="344"/>
      <c r="G210" s="344"/>
      <c r="H210" s="344"/>
      <c r="I210" s="326"/>
      <c r="J210" s="344"/>
      <c r="K210" s="344"/>
      <c r="L210" s="344"/>
      <c r="M210" s="360"/>
      <c r="N210" s="351"/>
    </row>
    <row r="211" spans="1:14" ht="15" customHeight="1">
      <c r="A211" s="664"/>
      <c r="B211" s="334" t="str">
        <f>B210</f>
        <v>Cuartofinalista</v>
      </c>
      <c r="C211" s="323" t="str">
        <f ca="1">WORLDCUP!AA132</f>
        <v>España</v>
      </c>
      <c r="D211" s="665"/>
      <c r="E211" s="344"/>
      <c r="F211" s="344"/>
      <c r="G211" s="344"/>
      <c r="H211" s="344"/>
      <c r="I211" s="326"/>
      <c r="J211" s="344"/>
      <c r="K211" s="344"/>
      <c r="L211" s="344"/>
      <c r="M211" s="360"/>
      <c r="N211" s="351"/>
    </row>
    <row r="212" spans="1:14" ht="15" customHeight="1">
      <c r="A212" s="664"/>
      <c r="B212" s="334" t="str">
        <f t="shared" ref="B212:B217" si="3">B211</f>
        <v>Cuartofinalista</v>
      </c>
      <c r="C212" s="323" t="str">
        <f ca="1">WORLDCUP!AA133</f>
        <v>Brasil</v>
      </c>
      <c r="D212" s="665"/>
      <c r="E212" s="344"/>
      <c r="F212" s="344"/>
      <c r="G212" s="344"/>
      <c r="H212" s="344"/>
      <c r="I212" s="326"/>
      <c r="J212" s="344"/>
      <c r="K212" s="344"/>
      <c r="L212" s="344"/>
      <c r="M212" s="360"/>
      <c r="N212" s="351"/>
    </row>
    <row r="213" spans="1:14" ht="15" customHeight="1">
      <c r="A213" s="664"/>
      <c r="B213" s="334" t="str">
        <f t="shared" si="3"/>
        <v>Cuartofinalista</v>
      </c>
      <c r="C213" s="323" t="str">
        <f ca="1">WORLDCUP!AA134</f>
        <v>Argentina</v>
      </c>
      <c r="D213" s="665"/>
      <c r="E213" s="344"/>
      <c r="F213" s="344"/>
      <c r="G213" s="344"/>
      <c r="H213" s="344"/>
      <c r="I213" s="326"/>
      <c r="J213" s="344"/>
      <c r="K213" s="344"/>
      <c r="L213" s="344"/>
      <c r="M213" s="360"/>
      <c r="N213" s="351"/>
    </row>
    <row r="214" spans="1:14" ht="15" customHeight="1">
      <c r="A214" s="664"/>
      <c r="B214" s="334" t="str">
        <f t="shared" si="3"/>
        <v>Cuartofinalista</v>
      </c>
      <c r="C214" s="323" t="str">
        <f ca="1">WORLDCUP!AF131</f>
        <v>México</v>
      </c>
      <c r="D214" s="665"/>
      <c r="E214" s="344"/>
      <c r="F214" s="344"/>
      <c r="G214" s="344"/>
      <c r="H214" s="344"/>
      <c r="I214" s="326"/>
      <c r="J214" s="344"/>
      <c r="K214" s="344"/>
      <c r="L214" s="344"/>
      <c r="M214" s="360"/>
      <c r="N214" s="351"/>
    </row>
    <row r="215" spans="1:14" ht="15" customHeight="1">
      <c r="A215" s="664"/>
      <c r="B215" s="334" t="str">
        <f t="shared" si="3"/>
        <v>Cuartofinalista</v>
      </c>
      <c r="C215" s="323" t="str">
        <f ca="1">WORLDCUP!AF132</f>
        <v>Egipto</v>
      </c>
      <c r="D215" s="665"/>
      <c r="E215" s="344"/>
      <c r="F215" s="344"/>
      <c r="G215" s="344"/>
      <c r="H215" s="344"/>
      <c r="I215" s="326"/>
      <c r="J215" s="344"/>
      <c r="K215" s="344"/>
      <c r="L215" s="344"/>
      <c r="M215" s="360"/>
      <c r="N215" s="351"/>
    </row>
    <row r="216" spans="1:14" ht="15" customHeight="1">
      <c r="A216" s="664"/>
      <c r="B216" s="334" t="str">
        <f t="shared" si="3"/>
        <v>Cuartofinalista</v>
      </c>
      <c r="C216" s="323" t="str">
        <f ca="1">WORLDCUP!AF133</f>
        <v>Inglaterra</v>
      </c>
      <c r="D216" s="665"/>
      <c r="E216" s="344"/>
      <c r="F216" s="344"/>
      <c r="G216" s="344"/>
      <c r="H216" s="344"/>
      <c r="I216" s="326"/>
      <c r="J216" s="344"/>
      <c r="K216" s="344"/>
      <c r="L216" s="344"/>
      <c r="M216" s="360"/>
      <c r="N216" s="351"/>
    </row>
    <row r="217" spans="1:14" ht="15" customHeight="1">
      <c r="A217" s="664"/>
      <c r="B217" s="334" t="str">
        <f t="shared" si="3"/>
        <v>Cuartofinalista</v>
      </c>
      <c r="C217" s="323" t="str">
        <f ca="1">WORLDCUP!AF134</f>
        <v>Portugal</v>
      </c>
      <c r="D217" s="665"/>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64" t="s">
        <v>35</v>
      </c>
      <c r="B220" s="334" t="str">
        <f ca="1">CONCATENATE(WORLDCUP!AA131,"-",WORLDCUP!AF131)</f>
        <v>Francia-México</v>
      </c>
      <c r="C220" s="323" t="str">
        <f ca="1">CONCATENATE(WORLDCUP!AA131,"-",WORLDCUP!AF131,"·",IF(WORLDCUP!AC131&gt;WORLDCUP!AD131,1,IF(WORLDCUP!AC131&lt;WORLDCUP!AD131,2,IF(AND(WORLDCUP!AC131=WORLDCUP!AD131,WORLDCUP!AC131&lt;&gt;"",WORLDCUP!AD131&lt;&gt;""),"X",0))),"|",WORLDCUP!AC131,"-",WORLDCUP!AD131)</f>
        <v>Francia-México·1|1-0</v>
      </c>
      <c r="D220" s="666" t="s">
        <v>35</v>
      </c>
      <c r="E220" s="660" t="str">
        <f>Idiomas!D117</f>
        <v>·Para los cuartos de final copiar de la C220 a la C229 y pega valores en la plantilla de administrador.</v>
      </c>
      <c r="F220" s="660"/>
      <c r="G220" s="660"/>
      <c r="H220" s="660"/>
      <c r="I220" s="326"/>
      <c r="J220" s="344"/>
      <c r="K220" s="344"/>
      <c r="L220" s="344"/>
      <c r="M220" s="360"/>
      <c r="N220" s="351"/>
    </row>
    <row r="221" spans="1:14" ht="15" customHeight="1">
      <c r="A221" s="664"/>
      <c r="B221" s="334" t="str">
        <f ca="1">CONCATENATE(WORLDCUP!AA132,"-",WORLDCUP!AF132)</f>
        <v>España-Egipto</v>
      </c>
      <c r="C221" s="323" t="str">
        <f ca="1">CONCATENATE(WORLDCUP!AA132,"-",WORLDCUP!AF132,"·",IF(WORLDCUP!AC132&gt;WORLDCUP!AD132,1,IF(WORLDCUP!AC132&lt;WORLDCUP!AD132,2,IF(AND(WORLDCUP!AC132=WORLDCUP!AD132,WORLDCUP!AC132&lt;&gt;"",WORLDCUP!AD132&lt;&gt;""),"X",0))),"|",WORLDCUP!AC132,"-",WORLDCUP!AD132)</f>
        <v>España-Egipto·1|1-0</v>
      </c>
      <c r="D221" s="666"/>
      <c r="E221" s="660"/>
      <c r="F221" s="660"/>
      <c r="G221" s="660"/>
      <c r="H221" s="660"/>
      <c r="I221" s="326"/>
      <c r="J221" s="344"/>
      <c r="K221" s="344"/>
      <c r="L221" s="344"/>
      <c r="M221" s="360"/>
      <c r="N221" s="351"/>
    </row>
    <row r="222" spans="1:14" ht="15" customHeight="1">
      <c r="A222" s="664"/>
      <c r="B222" s="334" t="str">
        <f ca="1">CONCATENATE(WORLDCUP!AA133,"-",WORLDCUP!AF133)</f>
        <v>Brasil-Inglaterra</v>
      </c>
      <c r="C222" s="323" t="str">
        <f ca="1">CONCATENATE(WORLDCUP!AA133,"-",WORLDCUP!AF133,"·",IF(WORLDCUP!AC133&gt;WORLDCUP!AD133,1,IF(WORLDCUP!AC133&lt;WORLDCUP!AD133,2,IF(AND(WORLDCUP!AC133=WORLDCUP!AD133,WORLDCUP!AC133&lt;&gt;"",WORLDCUP!AD133&lt;&gt;""),"X",0))),"|",WORLDCUP!AC133,"-",WORLDCUP!AD133)</f>
        <v>Brasil-Inglaterra·1|1-0</v>
      </c>
      <c r="D222" s="666"/>
      <c r="E222" s="660"/>
      <c r="F222" s="660"/>
      <c r="G222" s="660"/>
      <c r="H222" s="660"/>
      <c r="I222" s="326"/>
      <c r="J222" s="344"/>
      <c r="K222" s="344"/>
      <c r="L222" s="344"/>
      <c r="M222" s="360"/>
      <c r="N222" s="351"/>
    </row>
    <row r="223" spans="1:14" ht="15" customHeight="1">
      <c r="A223" s="664"/>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Argentina-Portugal·2|0-1</v>
      </c>
      <c r="D223" s="666"/>
      <c r="E223" s="660"/>
      <c r="F223" s="660"/>
      <c r="G223" s="660"/>
      <c r="H223" s="660"/>
      <c r="I223" s="326"/>
      <c r="J223" s="344"/>
      <c r="K223" s="344"/>
      <c r="L223" s="344"/>
      <c r="M223" s="360"/>
      <c r="N223" s="351"/>
    </row>
    <row r="224" spans="1:14">
      <c r="A224" s="327"/>
      <c r="B224" s="327"/>
      <c r="C224" s="324"/>
      <c r="D224" s="666"/>
      <c r="E224" s="326"/>
      <c r="F224" s="326"/>
      <c r="G224" s="326"/>
      <c r="H224" s="326"/>
      <c r="I224" s="326"/>
      <c r="J224" s="344"/>
      <c r="K224" s="344"/>
      <c r="L224" s="344"/>
      <c r="M224" s="360"/>
      <c r="N224" s="351"/>
    </row>
    <row r="225" spans="1:14" ht="18.3">
      <c r="A225" s="327"/>
      <c r="B225" s="332" t="str">
        <f>Idiomas!D133</f>
        <v>CLASIFICADOS PARA SEMIFINALES</v>
      </c>
      <c r="C225" s="324"/>
      <c r="D225" s="666"/>
      <c r="E225" s="344"/>
      <c r="F225" s="344"/>
      <c r="G225" s="344"/>
      <c r="H225" s="344"/>
      <c r="I225" s="326"/>
      <c r="J225" s="344"/>
      <c r="K225" s="344"/>
      <c r="L225" s="344"/>
      <c r="M225" s="360"/>
      <c r="N225" s="351"/>
    </row>
    <row r="226" spans="1:14" ht="15" customHeight="1">
      <c r="A226" s="664" t="s">
        <v>36</v>
      </c>
      <c r="B226" s="334" t="str">
        <f>Idiomas!$D$191</f>
        <v>Semifinalista</v>
      </c>
      <c r="C226" s="323" t="str">
        <f ca="1">WORLDCUP!AA138</f>
        <v>Francia</v>
      </c>
      <c r="D226" s="666"/>
      <c r="E226" s="344"/>
      <c r="F226" s="344"/>
      <c r="G226" s="344"/>
      <c r="H226" s="344"/>
      <c r="I226" s="326"/>
      <c r="J226" s="344"/>
      <c r="K226" s="344"/>
      <c r="L226" s="344"/>
      <c r="M226" s="360"/>
      <c r="N226" s="351"/>
    </row>
    <row r="227" spans="1:14" ht="15" customHeight="1">
      <c r="A227" s="664"/>
      <c r="B227" s="334" t="str">
        <f>Idiomas!$D$191</f>
        <v>Semifinalista</v>
      </c>
      <c r="C227" s="323" t="str">
        <f ca="1">WORLDCUP!AA139</f>
        <v>Brasil</v>
      </c>
      <c r="D227" s="666"/>
      <c r="E227" s="344"/>
      <c r="F227" s="344"/>
      <c r="G227" s="344"/>
      <c r="H227" s="344"/>
      <c r="I227" s="326"/>
      <c r="J227" s="344"/>
      <c r="K227" s="344"/>
      <c r="L227" s="344"/>
      <c r="M227" s="360"/>
      <c r="N227" s="351"/>
    </row>
    <row r="228" spans="1:14" ht="15" customHeight="1">
      <c r="A228" s="664"/>
      <c r="B228" s="334" t="str">
        <f>Idiomas!$D$191</f>
        <v>Semifinalista</v>
      </c>
      <c r="C228" s="323" t="str">
        <f ca="1">WORLDCUP!AF138</f>
        <v>España</v>
      </c>
      <c r="D228" s="666"/>
      <c r="E228" s="344"/>
      <c r="F228" s="344"/>
      <c r="G228" s="344"/>
      <c r="H228" s="344"/>
      <c r="I228" s="326"/>
      <c r="J228" s="344"/>
      <c r="K228" s="344"/>
      <c r="L228" s="344"/>
      <c r="M228" s="360"/>
      <c r="N228" s="351"/>
    </row>
    <row r="229" spans="1:14" ht="15" customHeight="1">
      <c r="A229" s="664"/>
      <c r="B229" s="334" t="str">
        <f>Idiomas!$D$191</f>
        <v>Semifinalista</v>
      </c>
      <c r="C229" s="323" t="str">
        <f ca="1">WORLDCUP!AF139</f>
        <v>Portugal</v>
      </c>
      <c r="D229" s="666"/>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62"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Francia-España·1|1-0</v>
      </c>
      <c r="D232" s="665" t="s">
        <v>36</v>
      </c>
      <c r="E232" s="660" t="str">
        <f>Idiomas!D118</f>
        <v>·Para las semifinales copiar de la C232 a la C241 y pega valores en la plantilla de administrador.</v>
      </c>
      <c r="F232" s="660"/>
      <c r="G232" s="660"/>
      <c r="H232" s="660"/>
      <c r="I232" s="326"/>
      <c r="J232" s="344"/>
      <c r="K232" s="344"/>
      <c r="L232" s="344"/>
      <c r="M232" s="360"/>
      <c r="N232" s="351"/>
    </row>
    <row r="233" spans="1:14" ht="15" customHeight="1">
      <c r="A233" s="662"/>
      <c r="B233" s="334" t="str">
        <f ca="1">CONCATENATE(WORLDCUP!AA139,"-",WORLDCUP!AF139)</f>
        <v>Brasil-Portugal</v>
      </c>
      <c r="C233" s="325" t="str">
        <f ca="1">CONCATENATE(WORLDCUP!AA139,"-",WORLDCUP!AF139,"·",IF(WORLDCUP!AC139&gt;WORLDCUP!AD139,1,IF(WORLDCUP!AC139&lt;WORLDCUP!AD139,2,IF(AND(WORLDCUP!AC139=WORLDCUP!AD139,WORLDCUP!AC139&lt;&gt;"",WORLDCUP!AD139&lt;&gt;""),"X",0))),"|",WORLDCUP!AC139,"-",WORLDCUP!AD139)</f>
        <v>Brasil-Portugal·2|0-1</v>
      </c>
      <c r="D233" s="665"/>
      <c r="E233" s="660"/>
      <c r="F233" s="660"/>
      <c r="G233" s="660"/>
      <c r="H233" s="660"/>
      <c r="I233" s="326"/>
      <c r="J233" s="344"/>
      <c r="K233" s="344"/>
      <c r="L233" s="344"/>
      <c r="M233" s="360"/>
      <c r="N233" s="351"/>
    </row>
    <row r="234" spans="1:14" ht="15" customHeight="1">
      <c r="A234" s="327"/>
      <c r="B234" s="327"/>
      <c r="C234" s="324"/>
      <c r="D234" s="665"/>
      <c r="E234" s="660"/>
      <c r="F234" s="660"/>
      <c r="G234" s="660"/>
      <c r="H234" s="660"/>
      <c r="I234" s="326"/>
      <c r="J234" s="344"/>
      <c r="K234" s="344"/>
      <c r="L234" s="344"/>
      <c r="M234" s="360"/>
      <c r="N234" s="351"/>
    </row>
    <row r="235" spans="1:14" ht="18.3">
      <c r="A235" s="327"/>
      <c r="B235" s="332" t="str">
        <f>Idiomas!D135</f>
        <v>CLASIFICADOS PARA EL 3º y 4º PUESTO</v>
      </c>
      <c r="C235" s="324"/>
      <c r="D235" s="665"/>
      <c r="E235" s="660"/>
      <c r="F235" s="660"/>
      <c r="G235" s="660"/>
      <c r="H235" s="660"/>
      <c r="I235" s="326"/>
      <c r="J235" s="344"/>
      <c r="K235" s="344"/>
      <c r="L235" s="344"/>
      <c r="M235" s="360"/>
      <c r="N235" s="351"/>
    </row>
    <row r="236" spans="1:14" ht="15" customHeight="1">
      <c r="A236" s="662" t="s">
        <v>502</v>
      </c>
      <c r="B236" s="334" t="str">
        <f>Idiomas!D192</f>
        <v>3º y 4º puesto</v>
      </c>
      <c r="C236" s="323" t="e">
        <f>WORLDCUP!#REF!</f>
        <v>#REF!</v>
      </c>
      <c r="D236" s="665"/>
      <c r="E236" s="348"/>
      <c r="F236" s="348"/>
      <c r="G236" s="348"/>
      <c r="H236" s="348"/>
      <c r="I236" s="326"/>
      <c r="J236" s="344"/>
      <c r="K236" s="344"/>
      <c r="L236" s="344"/>
      <c r="M236" s="360"/>
      <c r="N236" s="351"/>
    </row>
    <row r="237" spans="1:14" ht="15" customHeight="1">
      <c r="A237" s="662"/>
      <c r="B237" s="334" t="str">
        <f>Idiomas!D192</f>
        <v>3º y 4º puesto</v>
      </c>
      <c r="C237" s="323" t="e">
        <f>WORLDCUP!#REF!</f>
        <v>#REF!</v>
      </c>
      <c r="D237" s="665"/>
      <c r="E237" s="348"/>
      <c r="F237" s="348"/>
      <c r="G237" s="348"/>
      <c r="H237" s="348"/>
      <c r="I237" s="326"/>
      <c r="J237" s="344"/>
      <c r="K237" s="344"/>
      <c r="L237" s="344"/>
      <c r="M237" s="360"/>
      <c r="N237" s="351"/>
    </row>
    <row r="238" spans="1:14" ht="15" customHeight="1">
      <c r="A238" s="327"/>
      <c r="B238" s="327"/>
      <c r="C238" s="324"/>
      <c r="D238" s="665"/>
      <c r="E238" s="348"/>
      <c r="F238" s="348"/>
      <c r="G238" s="348"/>
      <c r="H238" s="348"/>
      <c r="I238" s="326"/>
      <c r="J238" s="344"/>
      <c r="K238" s="344"/>
      <c r="L238" s="344"/>
      <c r="M238" s="360"/>
      <c r="N238" s="351"/>
    </row>
    <row r="239" spans="1:14" ht="19" customHeight="1">
      <c r="A239" s="327"/>
      <c r="B239" s="332" t="str">
        <f>Idiomas!D136</f>
        <v>CLASIFICADOS PARA LA FINAL</v>
      </c>
      <c r="C239" s="324"/>
      <c r="D239" s="665"/>
      <c r="E239" s="348"/>
      <c r="F239" s="348"/>
      <c r="G239" s="348"/>
      <c r="H239" s="348"/>
      <c r="I239" s="326"/>
      <c r="J239" s="344"/>
      <c r="K239" s="344"/>
      <c r="L239" s="344"/>
      <c r="M239" s="360"/>
      <c r="N239" s="351"/>
    </row>
    <row r="240" spans="1:14" ht="15" customHeight="1">
      <c r="A240" s="662" t="s">
        <v>4</v>
      </c>
      <c r="B240" s="334" t="str">
        <f>Idiomas!D193</f>
        <v>Finalista</v>
      </c>
      <c r="C240" s="323" t="str">
        <f ca="1">WORLDCUP!AA144</f>
        <v>Francia</v>
      </c>
      <c r="D240" s="665"/>
      <c r="E240" s="344"/>
      <c r="F240" s="344"/>
      <c r="G240" s="344"/>
      <c r="H240" s="344"/>
      <c r="I240" s="326"/>
      <c r="J240" s="344"/>
      <c r="K240" s="344"/>
      <c r="L240" s="344"/>
      <c r="M240" s="360"/>
      <c r="N240" s="351"/>
    </row>
    <row r="241" spans="1:14" ht="15" customHeight="1">
      <c r="A241" s="662"/>
      <c r="B241" s="334" t="str">
        <f>B240</f>
        <v>Finalista</v>
      </c>
      <c r="C241" s="323" t="str">
        <f ca="1">WORLDCUP!AF144</f>
        <v>Portugal</v>
      </c>
      <c r="D241" s="665"/>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63" t="s">
        <v>581</v>
      </c>
      <c r="E244" s="661" t="str">
        <f>Idiomas!D119</f>
        <v>·Para el 3º y 4º puesto y la Final copiar de la C244 a la C252 y pega valores en la plantilla de administrador.</v>
      </c>
      <c r="F244" s="661"/>
      <c r="G244" s="661"/>
      <c r="H244" s="661"/>
      <c r="I244" s="355"/>
      <c r="J244" s="344"/>
      <c r="K244" s="344"/>
      <c r="L244" s="344"/>
      <c r="M244" s="360"/>
      <c r="N244" s="351"/>
    </row>
    <row r="245" spans="1:14" ht="15" customHeight="1">
      <c r="A245" s="327"/>
      <c r="B245" s="327"/>
      <c r="C245" s="324"/>
      <c r="D245" s="663"/>
      <c r="E245" s="661"/>
      <c r="F245" s="661"/>
      <c r="G245" s="661"/>
      <c r="H245" s="661"/>
      <c r="I245" s="355"/>
      <c r="J245" s="344"/>
      <c r="K245" s="344"/>
      <c r="L245" s="344"/>
      <c r="M245" s="360"/>
      <c r="N245" s="351"/>
    </row>
    <row r="246" spans="1:14" ht="21" customHeight="1">
      <c r="A246" s="327"/>
      <c r="B246" s="332" t="str">
        <f>Idiomas!D138</f>
        <v>ENFRENTAMIENTO FINAL</v>
      </c>
      <c r="C246" s="324"/>
      <c r="D246" s="663"/>
      <c r="E246" s="661"/>
      <c r="F246" s="661"/>
      <c r="G246" s="661"/>
      <c r="H246" s="661"/>
      <c r="I246" s="355"/>
      <c r="J246" s="344"/>
      <c r="K246" s="344"/>
      <c r="L246" s="344"/>
      <c r="M246" s="360"/>
      <c r="N246" s="351"/>
    </row>
    <row r="247" spans="1:14" ht="15" customHeight="1">
      <c r="A247" s="336" t="s">
        <v>4</v>
      </c>
      <c r="B247" s="334" t="str">
        <f ca="1">CONCATENATE(WORLDCUP!AA144,"-",WORLDCUP!AF144)</f>
        <v>Francia-Portugal</v>
      </c>
      <c r="C247" s="325" t="str">
        <f ca="1">CONCATENATE(WORLDCUP!AA144,"-",WORLDCUP!AF144,"·",IF(WORLDCUP!AC144&gt;WORLDCUP!AD144,1,IF(WORLDCUP!AC144&lt;WORLDCUP!AD144,2,IF(AND(WORLDCUP!AC144=WORLDCUP!AD144,WORLDCUP!AC144&lt;&gt;"",WORLDCUP!AD144&lt;&gt;""),"X",0))),"|",WORLDCUP!AC144,"-",WORLDCUP!AD144)</f>
        <v>Francia-Portugal·1|1-0</v>
      </c>
      <c r="D247" s="663"/>
      <c r="E247" s="350"/>
      <c r="F247" s="350"/>
      <c r="G247" s="350"/>
      <c r="H247" s="350"/>
      <c r="I247" s="355"/>
      <c r="J247" s="344"/>
      <c r="K247" s="344"/>
      <c r="L247" s="344"/>
      <c r="M247" s="360"/>
      <c r="N247" s="351"/>
    </row>
    <row r="248" spans="1:14" ht="15" customHeight="1">
      <c r="A248" s="327"/>
      <c r="B248" s="327"/>
      <c r="C248" s="324"/>
      <c r="D248" s="663"/>
      <c r="E248" s="348"/>
      <c r="F248" s="348"/>
      <c r="G248" s="348"/>
      <c r="H248" s="348"/>
      <c r="I248" s="355"/>
      <c r="J248" s="344"/>
      <c r="K248" s="344"/>
      <c r="L248" s="344"/>
      <c r="M248" s="360"/>
      <c r="N248" s="351"/>
    </row>
    <row r="249" spans="1:14" ht="19" customHeight="1">
      <c r="A249" s="327"/>
      <c r="B249" s="332" t="str">
        <f>Idiomas!D139</f>
        <v>CUADRO DE HONOR</v>
      </c>
      <c r="C249" s="324"/>
      <c r="D249" s="663"/>
      <c r="E249" s="348"/>
      <c r="F249" s="348"/>
      <c r="G249" s="348"/>
      <c r="H249" s="348"/>
      <c r="I249" s="355"/>
      <c r="J249" s="344"/>
      <c r="K249" s="344"/>
      <c r="L249" s="344"/>
      <c r="M249" s="360"/>
      <c r="N249" s="351"/>
    </row>
    <row r="250" spans="1:14" ht="15" customHeight="1">
      <c r="A250" s="337"/>
      <c r="B250" s="334" t="str">
        <f>WORLDCUP!W147</f>
        <v>🥇Campeón</v>
      </c>
      <c r="C250" s="323" t="str">
        <f ca="1">WORLDCUP!AA147</f>
        <v>Francia</v>
      </c>
      <c r="D250" s="663"/>
      <c r="E250" s="348"/>
      <c r="F250" s="348"/>
      <c r="G250" s="348"/>
      <c r="H250" s="348"/>
      <c r="I250" s="355"/>
      <c r="J250" s="344"/>
      <c r="K250" s="344"/>
      <c r="L250" s="344"/>
      <c r="M250" s="360"/>
      <c r="N250" s="351"/>
    </row>
    <row r="251" spans="1:14" ht="15" customHeight="1">
      <c r="A251" s="338"/>
      <c r="B251" s="334" t="str">
        <f>WORLDCUP!W148</f>
        <v>🥈Subcampeón</v>
      </c>
      <c r="C251" s="323" t="str">
        <f ca="1">WORLDCUP!AA148</f>
        <v>Portugal</v>
      </c>
      <c r="D251" s="663"/>
      <c r="E251" s="348"/>
      <c r="F251" s="348"/>
      <c r="G251" s="348"/>
      <c r="H251" s="348"/>
      <c r="I251" s="364"/>
      <c r="J251" s="357"/>
      <c r="K251" s="346"/>
      <c r="L251" s="346"/>
      <c r="M251" s="360"/>
      <c r="N251" s="351"/>
    </row>
    <row r="252" spans="1:14" ht="15" customHeight="1">
      <c r="A252" s="338"/>
      <c r="B252" s="334" t="e">
        <f>WORLDCUP!#REF!</f>
        <v>#REF!</v>
      </c>
      <c r="C252" s="323" t="e">
        <f>WORLDCUP!#REF!</f>
        <v>#REF!</v>
      </c>
      <c r="D252" s="663"/>
      <c r="E252" s="344"/>
      <c r="F252" s="344"/>
      <c r="G252" s="344"/>
      <c r="H252" s="344"/>
      <c r="I252" s="326"/>
      <c r="J252" s="344"/>
      <c r="K252" s="344"/>
      <c r="L252" s="344"/>
      <c r="M252" s="365"/>
      <c r="N252" s="351"/>
    </row>
    <row r="253" spans="1:14" ht="15" customHeight="1">
      <c r="A253" s="339"/>
      <c r="B253" s="334" t="str">
        <f>WORLDCUP!W150</f>
        <v>PICHICHI MUNDIAL</v>
      </c>
      <c r="C253" s="323" t="str">
        <f>WORLDCUP!AA150</f>
        <v>MBAPPÉ</v>
      </c>
      <c r="D253" s="345"/>
      <c r="E253" s="659" t="str">
        <f>Idiomas!D120</f>
        <v>·Al inicio de la competición si se hace por fases copiar de la C253 a la C258 y pegarla al final del jugador en el archivo de administrador.</v>
      </c>
      <c r="F253" s="659"/>
      <c r="G253" s="659"/>
      <c r="H253" s="659"/>
      <c r="I253" s="366"/>
      <c r="J253" s="366"/>
      <c r="K253" s="366"/>
      <c r="L253" s="367"/>
      <c r="M253" s="367"/>
      <c r="N253" s="351"/>
    </row>
    <row r="254" spans="1:14" ht="15" customHeight="1">
      <c r="A254" s="340"/>
      <c r="B254" s="334" t="str">
        <f>WORLDCUP!W151</f>
        <v>PICHICHI ESPAÑA</v>
      </c>
      <c r="C254" s="323" t="str">
        <f>WORLDCUP!AA151</f>
        <v>OYARZABAL</v>
      </c>
      <c r="D254" s="345"/>
      <c r="E254" s="659"/>
      <c r="F254" s="659"/>
      <c r="G254" s="659"/>
      <c r="H254" s="659"/>
      <c r="I254" s="366"/>
      <c r="J254" s="366"/>
      <c r="K254" s="366"/>
      <c r="L254" s="367"/>
      <c r="M254" s="367"/>
      <c r="N254" s="351"/>
    </row>
    <row r="255" spans="1:14" ht="15" customHeight="1">
      <c r="A255" s="340"/>
      <c r="B255" s="334">
        <f>WORLDCUP!W152</f>
        <v>0</v>
      </c>
      <c r="C255" s="323">
        <f>WORLDCUP!AA152</f>
        <v>0</v>
      </c>
      <c r="D255" s="345"/>
      <c r="E255" s="659"/>
      <c r="F255" s="659"/>
      <c r="G255" s="659"/>
      <c r="H255" s="659"/>
      <c r="I255" s="366"/>
      <c r="J255" s="366"/>
      <c r="K255" s="366"/>
      <c r="L255" s="367"/>
      <c r="M255" s="367"/>
      <c r="N255" s="351"/>
    </row>
    <row r="256" spans="1:14" ht="15" customHeight="1">
      <c r="A256" s="337"/>
      <c r="B256" s="334">
        <f>WORLDCUP!W154</f>
        <v>0</v>
      </c>
      <c r="C256" s="323">
        <f>WORLDCUP!AA154</f>
        <v>0</v>
      </c>
      <c r="D256" s="345"/>
      <c r="E256" s="659"/>
      <c r="F256" s="659"/>
      <c r="G256" s="659"/>
      <c r="H256" s="659"/>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671875" style="174" customWidth="1"/>
    <col min="2" max="2" width="2.68359375" style="9" customWidth="1"/>
    <col min="3" max="3" width="5.62890625" style="3" bestFit="1" customWidth="1"/>
    <col min="4" max="5" width="3.3671875" style="3" customWidth="1"/>
    <col min="6" max="6" width="6.20703125" style="3" customWidth="1"/>
    <col min="7" max="7" width="2.41796875" style="3" bestFit="1" customWidth="1"/>
    <col min="8" max="9" width="3.89453125" style="3" customWidth="1"/>
    <col min="10" max="10" width="4.41796875" style="3" customWidth="1"/>
    <col min="11" max="11" width="5.26171875" style="3" customWidth="1"/>
    <col min="12" max="12" width="3.3671875" style="3" hidden="1" customWidth="1"/>
    <col min="13" max="13" width="1.734375" style="174" customWidth="1"/>
    <col min="14" max="14" width="2.68359375" style="9" customWidth="1"/>
    <col min="15" max="15" width="4.3125" style="3" bestFit="1" customWidth="1"/>
    <col min="16" max="17" width="3.3671875" style="3" customWidth="1"/>
    <col min="18" max="18" width="5.1015625" style="3" bestFit="1" customWidth="1"/>
    <col min="19" max="19" width="2.41796875" style="3" bestFit="1" customWidth="1"/>
    <col min="20" max="20" width="4.3125" style="3" bestFit="1" customWidth="1"/>
    <col min="21" max="22" width="3.62890625" style="3" customWidth="1"/>
    <col min="23" max="23" width="4.83984375" style="3" customWidth="1"/>
    <col min="24" max="24" width="4.3125" style="174" hidden="1" customWidth="1"/>
    <col min="25" max="25" width="2.83984375" style="9" customWidth="1"/>
    <col min="26" max="26" width="7.5234375" style="9" bestFit="1" customWidth="1"/>
    <col min="27" max="27" width="9.7890625" style="3" customWidth="1"/>
    <col min="28" max="29" width="4.3125" style="3" customWidth="1"/>
    <col min="30" max="30" width="2.83984375" style="9" customWidth="1"/>
    <col min="31" max="31" width="9.7890625" style="3" customWidth="1"/>
    <col min="32" max="33" width="4.3125" style="3" customWidth="1"/>
    <col min="34" max="34" width="2.83984375" style="9" customWidth="1"/>
    <col min="35" max="35" width="9.7890625" style="3" customWidth="1"/>
    <col min="36" max="37" width="4.3125" style="3" customWidth="1"/>
    <col min="38" max="38" width="2.83984375" style="9" customWidth="1"/>
    <col min="39" max="39" width="9.7890625" style="3" customWidth="1"/>
    <col min="40" max="41" width="4.3125" style="3" customWidth="1"/>
    <col min="42" max="42" width="2.83984375" style="9" customWidth="1"/>
    <col min="43" max="43" width="9.7890625" style="3" customWidth="1"/>
    <col min="44" max="45" width="4.3125" style="3" customWidth="1"/>
    <col min="46" max="46" width="2.83984375" style="9" customWidth="1"/>
    <col min="47" max="47" width="9.7890625" style="3" customWidth="1"/>
    <col min="48" max="49" width="4.3125" style="3" customWidth="1"/>
    <col min="50" max="50" width="4.05078125" style="3" bestFit="1" customWidth="1"/>
    <col min="51" max="51" width="3.3671875" style="3" customWidth="1"/>
    <col min="52" max="54" width="7.7890625" style="3" customWidth="1"/>
    <col min="55" max="55" width="3.3671875" style="3" customWidth="1"/>
    <col min="56" max="58" width="2.41796875" style="3" bestFit="1" customWidth="1"/>
    <col min="59" max="59" width="20.83984375" style="3" customWidth="1"/>
    <col min="60" max="67" width="4.83984375" style="3" customWidth="1"/>
    <col min="68" max="69" width="10.89453125" style="3" customWidth="1"/>
    <col min="70" max="16384" width="10.8945312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2</v>
      </c>
      <c r="E3" s="385">
        <f>IF(ISBLANK(INDEX(WORLDCUP!$AD$4:$AD$144,MATCH(A3,WORLDCUP!$AH$4:$AH$147,0))),"",INDEX(WORLDCUP!$AD$4:$AD$144,MATCH(A3,WORLDCUP!$AH$4:$AH$147,0)))</f>
        <v>2</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1</v>
      </c>
      <c r="Q3" s="385">
        <f>IF(ISBLANK(INDEX(WORLDCUP!$AD$4:$AD$144,MATCH(M3,WORLDCUP!$AH$4:$AH$147,0))),"",INDEX(WORLDCUP!$AD$4:$AD$144,MATCH(M3,WORLDCUP!$AH$4:$AH$147,0)))</f>
        <v>2</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1</v>
      </c>
      <c r="E4" s="412">
        <f>IF(ISBLANK(INDEX(WORLDCUP!$AD$4:$AD$144,MATCH(A4,WORLDCUP!$AH$4:$AH$147,0))),"",INDEX(WORLDCUP!$AD$4:$AD$144,MATCH(A4,WORLDCUP!$AH$4:$AH$147,0)))</f>
        <v>0</v>
      </c>
      <c r="F4" s="413" t="str">
        <f ca="1">+MID(INDEX(WORLDCUP!$AF$4:$AF$144,MATCH(A4,WORLDCUP!$AH$4:$AH$147,0)),1,3)</f>
        <v>Rep</v>
      </c>
      <c r="G4" s="414">
        <v>1</v>
      </c>
      <c r="H4" s="415" t="str">
        <f ca="1">+MID(INDEX(WORLDCUP!$AL$6:$AL$97,MATCH(L4,WORLDCUP!$AI$6:$AI$97,0)),1,3)</f>
        <v>Cor</v>
      </c>
      <c r="I4" s="416">
        <f ca="1">+INDEX(WORLDCUP!$AM$6:$AM$97,MATCH(L4,WORLDCUP!$AI$6:$AI$97,0))</f>
        <v>7</v>
      </c>
      <c r="J4" s="417">
        <f ca="1">+INDEX(WORLDCUP!$AT$6:$AT$97,MATCH(L4,WORLDCUP!$AI$6:$AI$97,0))</f>
        <v>2</v>
      </c>
      <c r="K4" s="418" t="str">
        <f ca="1">+INDEX(WORLDCUP!$AR$6:$AR$97,MATCH(L4,WORLDCUP!$AI$6:$AI$97,0))&amp;"-"&amp;INDEX(WORLDCUP!$AS$6:$AS$97,MATCH(L4,WORLDCUP!$AI$6:$AI$97,0))</f>
        <v>4-2</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0</v>
      </c>
      <c r="R4" s="413" t="str">
        <f ca="1">+MID(INDEX(WORLDCUP!$AF$4:$AF$144,MATCH(M4,WORLDCUP!$AH$4:$AH$147,0)),1,3)</f>
        <v>Nue</v>
      </c>
      <c r="S4" s="414">
        <v>1</v>
      </c>
      <c r="T4" s="415" t="str">
        <f ca="1">+MID(INDEX(WORLDCUP!$AL$6:$AL$97,MATCH(X4,WORLDCUP!$AI$6:$AI$97,0)),1,3)</f>
        <v>Egi</v>
      </c>
      <c r="U4" s="416">
        <f ca="1">+INDEX(WORLDCUP!$AM$6:$AM$97,MATCH(X4,WORLDCUP!$AI$6:$AI$97,0))</f>
        <v>7</v>
      </c>
      <c r="V4" s="417">
        <f ca="1">+INDEX(WORLDCUP!$AT$6:$AT$97,MATCH(X4,WORLDCUP!$AI$6:$AI$97,0))</f>
        <v>2</v>
      </c>
      <c r="W4" s="418" t="str">
        <f ca="1">+INDEX(WORLDCUP!$AR$6:$AR$97,MATCH(X4,WORLDCUP!$AI$6:$AI$97,0))&amp;"-"&amp;INDEX(WORLDCUP!$AS$6:$AS$97,MATCH(X4,WORLDCUP!$AI$6:$AI$97,0))</f>
        <v>4-2</v>
      </c>
      <c r="X4" s="169" t="s">
        <v>677</v>
      </c>
      <c r="Y4" s="169">
        <v>74</v>
      </c>
      <c r="Z4" s="392" t="s">
        <v>732</v>
      </c>
      <c r="AA4" s="393" t="str">
        <f ca="1">+MID(INDEX(WORLDCUP!$AF$101:$AF$144,MATCH(Y4,WORLDCUP!$Z$101:$Z$144,0)),1,IF(WORLDCUP!$H$113&lt;144,6,3))</f>
        <v>Esc</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0</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1</v>
      </c>
      <c r="E5" s="412">
        <f>IF(ISBLANK(INDEX(WORLDCUP!$AD$4:$AD$144,MATCH(A5,WORLDCUP!$AH$4:$AH$147,0))),"",INDEX(WORLDCUP!$AD$4:$AD$144,MATCH(A5,WORLDCUP!$AH$4:$AH$147,0)))</f>
        <v>1</v>
      </c>
      <c r="F5" s="413" t="str">
        <f ca="1">+MID(INDEX(WORLDCUP!$AF$4:$AF$144,MATCH(A5,WORLDCUP!$AH$4:$AH$147,0)),1,3)</f>
        <v>Sud</v>
      </c>
      <c r="G5" s="434">
        <v>2</v>
      </c>
      <c r="H5" s="435" t="str">
        <f ca="1">+MID(INDEX(WORLDCUP!$AL$6:$AL$97,MATCH(L5,WORLDCUP!$AI$6:$AI$97,0)),1,3)</f>
        <v>Méx</v>
      </c>
      <c r="I5" s="34">
        <f ca="1">+INDEX(WORLDCUP!$AM$6:$AM$97,MATCH(L5,WORLDCUP!$AI$6:$AI$97,0))</f>
        <v>5</v>
      </c>
      <c r="J5" s="35">
        <f ca="1">+INDEX(WORLDCUP!$AT$6:$AT$97,MATCH(L5,WORLDCUP!$AI$6:$AI$97,0))</f>
        <v>1</v>
      </c>
      <c r="K5" s="39" t="str">
        <f ca="1">+INDEX(WORLDCUP!$AR$6:$AR$97,MATCH(L5,WORLDCUP!$AI$6:$AI$97,0))&amp;"-"&amp;INDEX(WORLDCUP!$AS$6:$AS$97,MATCH(L5,WORLDCUP!$AI$6:$AI$97,0))</f>
        <v>5-4</v>
      </c>
      <c r="L5" s="169" t="s">
        <v>656</v>
      </c>
      <c r="M5" s="169">
        <v>39</v>
      </c>
      <c r="N5" s="419"/>
      <c r="O5" s="411" t="str">
        <f ca="1">+MID(INDEX(WORLDCUP!$AA$4:$AA$144,MATCH(M5,WORLDCUP!$AH$4:$AH$147,0)),1,3)</f>
        <v>Bél</v>
      </c>
      <c r="P5" s="412">
        <f>IF(ISBLANK(INDEX(WORLDCUP!$AC$4:$AC$144,MATCH(M5,WORLDCUP!$AH$4:$AH$147,0))),"",INDEX(WORLDCUP!$AC$4:$AC$144,MATCH(M5,WORLDCUP!$AH$4:$AH$147,0)))</f>
        <v>2</v>
      </c>
      <c r="Q5" s="412">
        <f>IF(ISBLANK(INDEX(WORLDCUP!$AD$4:$AD$144,MATCH(M5,WORLDCUP!$AH$4:$AH$147,0))),"",INDEX(WORLDCUP!$AD$4:$AD$144,MATCH(M5,WORLDCUP!$AH$4:$AH$147,0)))</f>
        <v>0</v>
      </c>
      <c r="R5" s="413" t="str">
        <f ca="1">+MID(INDEX(WORLDCUP!$AF$4:$AF$144,MATCH(M5,WORLDCUP!$AH$4:$AH$147,0)),1,3)</f>
        <v>Irá</v>
      </c>
      <c r="S5" s="434">
        <v>2</v>
      </c>
      <c r="T5" s="435" t="str">
        <f ca="1">+MID(INDEX(WORLDCUP!$AL$6:$AL$97,MATCH(X5,WORLDCUP!$AI$6:$AI$97,0)),1,3)</f>
        <v>Bél</v>
      </c>
      <c r="U5" s="34">
        <f ca="1">+INDEX(WORLDCUP!$AM$6:$AM$97,MATCH(X5,WORLDCUP!$AI$6:$AI$97,0))</f>
        <v>6</v>
      </c>
      <c r="V5" s="35">
        <f ca="1">+INDEX(WORLDCUP!$AT$6:$AT$97,MATCH(X5,WORLDCUP!$AI$6:$AI$97,0))</f>
        <v>3</v>
      </c>
      <c r="W5" s="39" t="str">
        <f ca="1">+INDEX(WORLDCUP!$AR$6:$AR$97,MATCH(X5,WORLDCUP!$AI$6:$AI$97,0))&amp;"-"&amp;INDEX(WORLDCUP!$AS$6:$AS$97,MATCH(X5,WORLDCUP!$AI$6:$AI$97,0))</f>
        <v>6-3</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1</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0</v>
      </c>
      <c r="BI5" s="430">
        <f ca="1">COUNTIF(Pool!$C$130:$C$161,Fixture!BG5)-BJ5-BK5-BL5-BM5-BN5-BO5</f>
        <v>1</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1</v>
      </c>
      <c r="E6" s="412">
        <f>IF(ISBLANK(INDEX(WORLDCUP!$AD$4:$AD$144,MATCH(A6,WORLDCUP!$AH$4:$AH$147,0))),"",INDEX(WORLDCUP!$AD$4:$AD$144,MATCH(A6,WORLDCUP!$AH$4:$AH$147,0)))</f>
        <v>1</v>
      </c>
      <c r="F6" s="413" t="str">
        <f ca="1">+MID(INDEX(WORLDCUP!$AF$4:$AF$144,MATCH(A6,WORLDCUP!$AH$4:$AH$147,0)),1,3)</f>
        <v>Cor</v>
      </c>
      <c r="G6" s="434">
        <v>3</v>
      </c>
      <c r="H6" s="435" t="str">
        <f ca="1">+MID(INDEX(WORLDCUP!$AL$6:$AL$97,MATCH(L6,WORLDCUP!$AI$6:$AI$97,0)),1,3)</f>
        <v>Sud</v>
      </c>
      <c r="I6" s="34">
        <f ca="1">+INDEX(WORLDCUP!$AM$6:$AM$97,MATCH(L6,WORLDCUP!$AI$6:$AI$97,0))</f>
        <v>2</v>
      </c>
      <c r="J6" s="35">
        <f ca="1">+INDEX(WORLDCUP!$AT$6:$AT$97,MATCH(L6,WORLDCUP!$AI$6:$AI$97,0))</f>
        <v>-1</v>
      </c>
      <c r="K6" s="39" t="str">
        <f ca="1">+INDEX(WORLDCUP!$AR$6:$AR$97,MATCH(L6,WORLDCUP!$AI$6:$AI$97,0))&amp;"-"&amp;INDEX(WORLDCUP!$AS$6:$AS$97,MATCH(L6,WORLDCUP!$AI$6:$AI$97,0))</f>
        <v>4-5</v>
      </c>
      <c r="L6" s="169" t="s">
        <v>89</v>
      </c>
      <c r="M6" s="169">
        <v>40</v>
      </c>
      <c r="N6" s="419"/>
      <c r="O6" s="411" t="str">
        <f ca="1">+MID(INDEX(WORLDCUP!$AA$4:$AA$144,MATCH(M6,WORLDCUP!$AH$4:$AH$147,0)),1,3)</f>
        <v>Nue</v>
      </c>
      <c r="P6" s="412">
        <f>IF(ISBLANK(INDEX(WORLDCUP!$AC$4:$AC$144,MATCH(M6,WORLDCUP!$AH$4:$AH$147,0))),"",INDEX(WORLDCUP!$AC$4:$AC$144,MATCH(M6,WORLDCUP!$AH$4:$AH$147,0)))</f>
        <v>1</v>
      </c>
      <c r="Q6" s="412">
        <f>IF(ISBLANK(INDEX(WORLDCUP!$AD$4:$AD$144,MATCH(M6,WORLDCUP!$AH$4:$AH$147,0))),"",INDEX(WORLDCUP!$AD$4:$AD$144,MATCH(M6,WORLDCUP!$AH$4:$AH$147,0)))</f>
        <v>1</v>
      </c>
      <c r="R6" s="413" t="str">
        <f ca="1">+MID(INDEX(WORLDCUP!$AF$4:$AF$144,MATCH(M6,WORLDCUP!$AH$4:$AH$147,0)),1,3)</f>
        <v>Egi</v>
      </c>
      <c r="S6" s="434">
        <v>3</v>
      </c>
      <c r="T6" s="435" t="str">
        <f ca="1">+MID(INDEX(WORLDCUP!$AL$6:$AL$97,MATCH(X6,WORLDCUP!$AI$6:$AI$97,0)),1,3)</f>
        <v>Irá</v>
      </c>
      <c r="U6" s="34">
        <f ca="1">+INDEX(WORLDCUP!$AM$6:$AM$97,MATCH(X6,WORLDCUP!$AI$6:$AI$97,0))</f>
        <v>3</v>
      </c>
      <c r="V6" s="35">
        <f ca="1">+INDEX(WORLDCUP!$AT$6:$AT$97,MATCH(X6,WORLDCUP!$AI$6:$AI$97,0))</f>
        <v>-2</v>
      </c>
      <c r="W6" s="39" t="str">
        <f ca="1">+INDEX(WORLDCUP!$AR$6:$AR$97,MATCH(X6,WORLDCUP!$AI$6:$AI$97,0))&amp;"-"&amp;INDEX(WORLDCUP!$AS$6:$AS$97,MATCH(X6,WORLDCUP!$AI$6:$AI$97,0))</f>
        <v>1-3</v>
      </c>
      <c r="X6" s="169" t="s">
        <v>444</v>
      </c>
      <c r="Y6" s="169">
        <v>77</v>
      </c>
      <c r="Z6" s="392" t="s">
        <v>683</v>
      </c>
      <c r="AA6" s="393" t="str">
        <f ca="1">+MID(INDEX(WORLDCUP!$AA$101:$AA$144,MATCH(Y6,WORLDCUP!$Z$101:$Z$144,0)),1,3)</f>
        <v>Fra</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0</v>
      </c>
      <c r="BI6" s="430">
        <f ca="1">COUNTIF(Pool!$C$130:$C$161,Fixture!BG6)-BJ6-BK6-BL6-BM6-BN6-BO6</f>
        <v>1</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1</v>
      </c>
      <c r="E7" s="412">
        <f>IF(ISBLANK(INDEX(WORLDCUP!$AD$4:$AD$144,MATCH(A7,WORLDCUP!$AH$4:$AH$147,0))),"",INDEX(WORLDCUP!$AD$4:$AD$144,MATCH(A7,WORLDCUP!$AH$4:$AH$147,0)))</f>
        <v>2</v>
      </c>
      <c r="F7" s="413" t="str">
        <f ca="1">+MID(INDEX(WORLDCUP!$AF$4:$AF$144,MATCH(A7,WORLDCUP!$AH$4:$AH$147,0)),1,3)</f>
        <v>Méx</v>
      </c>
      <c r="G7" s="434">
        <v>4</v>
      </c>
      <c r="H7" s="443" t="str">
        <f ca="1">+MID(INDEX(WORLDCUP!$AL$6:$AL$97,MATCH(L7,WORLDCUP!$AI$6:$AI$97,0)),1,3)</f>
        <v>Rep</v>
      </c>
      <c r="I7" s="444">
        <f ca="1">+INDEX(WORLDCUP!$AM$6:$AM$97,MATCH(L7,WORLDCUP!$AI$6:$AI$97,0))</f>
        <v>1</v>
      </c>
      <c r="J7" s="445">
        <f ca="1">+INDEX(WORLDCUP!$AT$6:$AT$97,MATCH(L7,WORLDCUP!$AI$6:$AI$97,0))</f>
        <v>-2</v>
      </c>
      <c r="K7" s="446" t="str">
        <f ca="1">+INDEX(WORLDCUP!$AR$6:$AR$97,MATCH(L7,WORLDCUP!$AI$6:$AI$97,0))&amp;"-"&amp;INDEX(WORLDCUP!$AS$6:$AS$97,MATCH(L7,WORLDCUP!$AI$6:$AI$97,0))</f>
        <v>2-4</v>
      </c>
      <c r="L7" s="169" t="s">
        <v>657</v>
      </c>
      <c r="M7" s="169">
        <v>63</v>
      </c>
      <c r="N7" s="419"/>
      <c r="O7" s="411" t="str">
        <f ca="1">+MID(INDEX(WORLDCUP!$AA$4:$AA$144,MATCH(M7,WORLDCUP!$AH$4:$AH$147,0)),1,3)</f>
        <v>Egi</v>
      </c>
      <c r="P7" s="412">
        <f>IF(ISBLANK(INDEX(WORLDCUP!$AC$4:$AC$144,MATCH(M7,WORLDCUP!$AH$4:$AH$147,0))),"",INDEX(WORLDCUP!$AC$4:$AC$144,MATCH(M7,WORLDCUP!$AH$4:$AH$147,0)))</f>
        <v>1</v>
      </c>
      <c r="Q7" s="412">
        <f>IF(ISBLANK(INDEX(WORLDCUP!$AD$4:$AD$144,MATCH(M7,WORLDCUP!$AH$4:$AH$147,0))),"",INDEX(WORLDCUP!$AD$4:$AD$144,MATCH(M7,WORLDCUP!$AH$4:$AH$147,0)))</f>
        <v>0</v>
      </c>
      <c r="R7" s="413" t="str">
        <f ca="1">+MID(INDEX(WORLDCUP!$AF$4:$AF$144,MATCH(M7,WORLDCUP!$AH$4:$AH$147,0)),1,3)</f>
        <v>Irá</v>
      </c>
      <c r="S7" s="434">
        <v>4</v>
      </c>
      <c r="T7" s="443" t="str">
        <f ca="1">+MID(INDEX(WORLDCUP!$AL$6:$AL$97,MATCH(X7,WORLDCUP!$AI$6:$AI$97,0)),1,3)</f>
        <v>Nue</v>
      </c>
      <c r="U7" s="444">
        <f ca="1">+INDEX(WORLDCUP!$AM$6:$AM$97,MATCH(X7,WORLDCUP!$AI$6:$AI$97,0))</f>
        <v>1</v>
      </c>
      <c r="V7" s="445">
        <f ca="1">+INDEX(WORLDCUP!$AT$6:$AT$97,MATCH(X7,WORLDCUP!$AI$6:$AI$97,0))</f>
        <v>-3</v>
      </c>
      <c r="W7" s="446" t="str">
        <f ca="1">+INDEX(WORLDCUP!$AR$6:$AR$97,MATCH(X7,WORLDCUP!$AI$6:$AI$97,0))&amp;"-"&amp;INDEX(WORLDCUP!$AS$6:$AS$97,MATCH(X7,WORLDCUP!$AI$6:$AI$97,0))</f>
        <v>2-5</v>
      </c>
      <c r="X7" s="169" t="s">
        <v>679</v>
      </c>
      <c r="Y7" s="169">
        <v>77</v>
      </c>
      <c r="Z7" s="392" t="s">
        <v>733</v>
      </c>
      <c r="AA7" s="447" t="str">
        <f ca="1">+MID(INDEX(WORLDCUP!$AF$101:$AF$144,MATCH(Y7,WORLDCUP!$Z$101:$Z$144,0)),1,IF(WORLDCUP!$H$113&lt;144,6,3))</f>
        <v>Sue</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1</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1</v>
      </c>
      <c r="BL7" s="432">
        <f ca="1">COUNTIF(Pool!$C$226:$C$229,Fixture!BG7)-BM7-BN7-BO7</f>
        <v>0</v>
      </c>
      <c r="BM7" s="430">
        <f ca="1">COUNTIF(Pool!$C$252,Fixture!BG7)</f>
        <v>0</v>
      </c>
      <c r="BN7" s="430">
        <f ca="1">COUNTIF(Pool!$C$251,Fixture!BG7)</f>
        <v>0</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1</v>
      </c>
      <c r="E8" s="455">
        <f>IF(ISBLANK(INDEX(WORLDCUP!$AD$4:$AD$144,MATCH(A8,WORLDCUP!$AH$4:$AH$147,0))),"",INDEX(WORLDCUP!$AD$4:$AD$144,MATCH(A8,WORLDCUP!$AH$4:$AH$147,0)))</f>
        <v>2</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1</v>
      </c>
      <c r="Q8" s="455">
        <f>IF(ISBLANK(INDEX(WORLDCUP!$AD$4:$AD$144,MATCH(M8,WORLDCUP!$AH$4:$AH$147,0))),"",INDEX(WORLDCUP!$AD$4:$AD$144,MATCH(M8,WORLDCUP!$AH$4:$AH$147,0)))</f>
        <v>3</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Méx</v>
      </c>
      <c r="AJ8" s="451">
        <f>+IF(ISBLANK(INDEX(WORLDCUP!$AD$101:$AD$144,MATCH(AH8,WORLDCUP!$Z$101:$Z$144,0))),"",INDEX(WORLDCUP!$AD$101:$AD$144,MATCH(AH8,WORLDCUP!$Z$101:$Z$144,0)))</f>
        <v>0</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Méx</v>
      </c>
      <c r="AB9" s="394">
        <f>+IF(ISBLANK(INDEX(WORLDCUP!$AC$101:$AC$144,MATCH(Y9,WORLDCUP!$Z$101:$Z$144,0))),"",INDEX(WORLDCUP!$AC$101:$AC$144,MATCH(Y9,WORLDCUP!$Z$101:$Z$144,0)))</f>
        <v>1</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Sui</v>
      </c>
      <c r="AB10" s="420">
        <f>+IF(ISBLANK(INDEX(WORLDCUP!$AD$101:$AD$144,MATCH(Y10,WORLDCUP!$Z$101:$Z$144,0))),"",INDEX(WORLDCUP!$AD$101:$AD$144,MATCH(Y10,WORLDCUP!$Z$101:$Z$144,0)))</f>
        <v>0</v>
      </c>
      <c r="AC10" s="421" t="str">
        <f>+IF(ISBLANK(INDEX(WORLDCUP!$AE$101:$AE$144,MATCH(Y10,WORLDCUP!$Z$101:$Z$144,0))),"","( "&amp;INDEX(WORLDCUP!$AE$101:$AE$144,MATCH(Y10,WORLDCUP!$Z$101:$Z$144,0))&amp;" )")</f>
        <v/>
      </c>
      <c r="AD10" s="467">
        <v>90</v>
      </c>
      <c r="AE10" s="423" t="str">
        <f ca="1">+MID(INDEX(WORLDCUP!$AA$101:$AA$144,MATCH(AD10,WORLDCUP!$Z$101:$Z$144,0)),1,3)</f>
        <v>Méx</v>
      </c>
      <c r="AF10" s="424">
        <f>+IF(ISBLANK(INDEX(WORLDCUP!$AC$101:$AC$144,MATCH(AD10,WORLDCUP!$Z$101:$Z$144,0))),"",INDEX(WORLDCUP!$AC$101:$AC$144,MATCH(AD10,WORLDCUP!$Z$101:$Z$144,0)))</f>
        <v>1</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1</v>
      </c>
      <c r="BK10" s="432">
        <f ca="1">COUNTIF(Pool!$C$210:$C$217,Fixture!BG10)-BL10-BM10-BN10-BO10</f>
        <v>0</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1</v>
      </c>
      <c r="E11" s="385">
        <f>IF(ISBLANK(INDEX(WORLDCUP!$AD$4:$AD$144,MATCH(A11,WORLDCUP!$AH$4:$AH$147,0))),"",INDEX(WORLDCUP!$AD$4:$AD$144,MATCH(A11,WORLDCUP!$AH$4:$AH$147,0)))</f>
        <v>2</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3</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Mar</v>
      </c>
      <c r="AF11" s="424">
        <f>+IF(ISBLANK(INDEX(WORLDCUP!$AD$101:$AD$144,MATCH(AD11,WORLDCUP!$Z$101:$Z$144,0))),"",INDEX(WORLDCUP!$AD$101:$AD$144,MATCH(AD11,WORLDCUP!$Z$101:$Z$144,0)))</f>
        <v>0</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0</v>
      </c>
      <c r="BI11" s="430">
        <f ca="1">COUNTIF(Pool!$C$130:$C$161,Fixture!BG11)-BJ11-BK11-BL11-BM11-BN11-BO11</f>
        <v>0</v>
      </c>
      <c r="BJ11" s="431">
        <f ca="1">COUNTIF(Pool!$C$182:$C$197,Fixture!BG11)-BK11-BL11-BM11-BN11-BO11</f>
        <v>1</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0</v>
      </c>
      <c r="E12" s="412">
        <f>IF(ISBLANK(INDEX(WORLDCUP!$AD$4:$AD$144,MATCH(A12,WORLDCUP!$AH$4:$AH$147,0))),"",INDEX(WORLDCUP!$AD$4:$AD$144,MATCH(A12,WORLDCUP!$AH$4:$AH$147,0)))</f>
        <v>1</v>
      </c>
      <c r="F12" s="413" t="str">
        <f ca="1">+MID(INDEX(WORLDCUP!$AF$4:$AF$144,MATCH(A12,WORLDCUP!$AH$4:$AH$147,0)),1,3)</f>
        <v>Sui</v>
      </c>
      <c r="G12" s="414">
        <v>1</v>
      </c>
      <c r="H12" s="415" t="str">
        <f ca="1">+MID(INDEX(WORLDCUP!$AL$6:$AL$97,MATCH(L12,WORLDCUP!$AI$6:$AI$97,0)),1,3)</f>
        <v>Bos</v>
      </c>
      <c r="I12" s="416">
        <f ca="1">+INDEX(WORLDCUP!$AM$6:$AM$97,MATCH(L12,WORLDCUP!$AI$6:$AI$97,0))</f>
        <v>7</v>
      </c>
      <c r="J12" s="417">
        <f ca="1">+INDEX(WORLDCUP!$AT$6:$AT$97,MATCH(L12,WORLDCUP!$AI$6:$AI$97,0))</f>
        <v>3</v>
      </c>
      <c r="K12" s="418" t="str">
        <f ca="1">+INDEX(WORLDCUP!$AR$6:$AR$97,MATCH(L12,WORLDCUP!$AI$6:$AI$97,0))&amp;"-"&amp;INDEX(WORLDCUP!$AS$6:$AS$97,MATCH(L12,WORLDCUP!$AI$6:$AI$97,0))</f>
        <v>5-2</v>
      </c>
      <c r="L12" s="169" t="s">
        <v>658</v>
      </c>
      <c r="M12" s="169">
        <v>13</v>
      </c>
      <c r="N12" s="472"/>
      <c r="O12" s="411" t="str">
        <f ca="1">+MID(INDEX(WORLDCUP!$AA$4:$AA$144,MATCH(M12,WORLDCUP!$AH$4:$AH$147,0)),1,3)</f>
        <v>Ara</v>
      </c>
      <c r="P12" s="412">
        <f>IF(ISBLANK(INDEX(WORLDCUP!$AC$4:$AC$144,MATCH(M12,WORLDCUP!$AH$4:$AH$147,0))),"",INDEX(WORLDCUP!$AC$4:$AC$144,MATCH(M12,WORLDCUP!$AH$4:$AH$147,0)))</f>
        <v>0</v>
      </c>
      <c r="Q12" s="412">
        <f>IF(ISBLANK(INDEX(WORLDCUP!$AD$4:$AD$144,MATCH(M12,WORLDCUP!$AH$4:$AH$147,0))),"",INDEX(WORLDCUP!$AD$4:$AD$144,MATCH(M12,WORLDCUP!$AH$4:$AH$147,0)))</f>
        <v>1</v>
      </c>
      <c r="R12" s="413" t="str">
        <f ca="1">+MID(INDEX(WORLDCUP!$AF$4:$AF$144,MATCH(M12,WORLDCUP!$AH$4:$AH$147,0)),1,3)</f>
        <v>Uru</v>
      </c>
      <c r="S12" s="414">
        <v>1</v>
      </c>
      <c r="T12" s="415" t="str">
        <f ca="1">+MID(INDEX(WORLDCUP!$AL$6:$AL$97,MATCH(X12,WORLDCUP!$AI$6:$AI$97,0)),1,3)</f>
        <v>Esp</v>
      </c>
      <c r="U12" s="416">
        <f ca="1">+INDEX(WORLDCUP!$AM$6:$AM$97,MATCH(X12,WORLDCUP!$AI$6:$AI$97,0))</f>
        <v>9</v>
      </c>
      <c r="V12" s="417">
        <f ca="1">+INDEX(WORLDCUP!$AT$6:$AT$97,MATCH(X12,WORLDCUP!$AI$6:$AI$97,0))</f>
        <v>6</v>
      </c>
      <c r="W12" s="418" t="str">
        <f ca="1">+INDEX(WORLDCUP!$AR$6:$AR$97,MATCH(X12,WORLDCUP!$AI$6:$AI$97,0))&amp;"-"&amp;INDEX(WORLDCUP!$AS$6:$AS$97,MATCH(X12,WORLDCUP!$AI$6:$AI$97,0))</f>
        <v>8-2</v>
      </c>
      <c r="X12" s="169" t="s">
        <v>680</v>
      </c>
      <c r="Y12" s="169">
        <v>75</v>
      </c>
      <c r="Z12" s="392" t="s">
        <v>674</v>
      </c>
      <c r="AA12" s="393" t="str">
        <f ca="1">+MID(INDEX(WORLDCUP!$AA$101:$AA$144,MATCH(Y12,WORLDCUP!$Z$101:$Z$144,0)),1,3)</f>
        <v>Paí</v>
      </c>
      <c r="AB12" s="439">
        <f>+IF(ISBLANK(INDEX(WORLDCUP!$AC$101:$AC$144,MATCH(Y12,WORLDCUP!$Z$101:$Z$144,0))),"",INDEX(WORLDCUP!$AC$101:$AC$144,MATCH(Y12,WORLDCUP!$Z$101:$Z$144,0)))</f>
        <v>0</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0</v>
      </c>
      <c r="BL12" s="432">
        <f ca="1">COUNTIF(Pool!$C$226:$C$229,Fixture!BG12)-BM12-BN12-BO12</f>
        <v>1</v>
      </c>
      <c r="BM12" s="430">
        <f ca="1">COUNTIF(Pool!$C$252,Fixture!BG12)</f>
        <v>0</v>
      </c>
      <c r="BN12" s="430">
        <f ca="1">COUNTIF(Pool!$C$251,Fixture!BG12)</f>
        <v>0</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1</v>
      </c>
      <c r="E13" s="412">
        <f>IF(ISBLANK(INDEX(WORLDCUP!$AD$4:$AD$144,MATCH(A13,WORLDCUP!$AH$4:$AH$147,0))),"",INDEX(WORLDCUP!$AD$4:$AD$144,MATCH(A13,WORLDCUP!$AH$4:$AH$147,0)))</f>
        <v>1</v>
      </c>
      <c r="F13" s="413" t="str">
        <f ca="1">+MID(INDEX(WORLDCUP!$AF$4:$AF$144,MATCH(A13,WORLDCUP!$AH$4:$AH$147,0)),1,3)</f>
        <v>Bos</v>
      </c>
      <c r="G13" s="434">
        <v>2</v>
      </c>
      <c r="H13" s="435" t="str">
        <f ca="1">+MID(INDEX(WORLDCUP!$AL$6:$AL$97,MATCH(L13,WORLDCUP!$AI$6:$AI$97,0)),1,3)</f>
        <v>Sui</v>
      </c>
      <c r="I13" s="34">
        <f ca="1">+INDEX(WORLDCUP!$AM$6:$AM$97,MATCH(L13,WORLDCUP!$AI$6:$AI$97,0))</f>
        <v>5</v>
      </c>
      <c r="J13" s="35">
        <f ca="1">+INDEX(WORLDCUP!$AT$6:$AT$97,MATCH(L13,WORLDCUP!$AI$6:$AI$97,0))</f>
        <v>1</v>
      </c>
      <c r="K13" s="39" t="str">
        <f ca="1">+INDEX(WORLDCUP!$AR$6:$AR$97,MATCH(L13,WORLDCUP!$AI$6:$AI$97,0))&amp;"-"&amp;INDEX(WORLDCUP!$AS$6:$AS$97,MATCH(L13,WORLDCUP!$AI$6:$AI$97,0))</f>
        <v>3-2</v>
      </c>
      <c r="L13" s="169" t="s">
        <v>659</v>
      </c>
      <c r="M13" s="169">
        <v>38</v>
      </c>
      <c r="N13" s="472"/>
      <c r="O13" s="411" t="str">
        <f ca="1">+MID(INDEX(WORLDCUP!$AA$4:$AA$144,MATCH(M13,WORLDCUP!$AH$4:$AH$147,0)),1,3)</f>
        <v>Esp</v>
      </c>
      <c r="P13" s="412">
        <f>IF(ISBLANK(INDEX(WORLDCUP!$AC$4:$AC$144,MATCH(M13,WORLDCUP!$AH$4:$AH$147,0))),"",INDEX(WORLDCUP!$AC$4:$AC$144,MATCH(M13,WORLDCUP!$AH$4:$AH$147,0)))</f>
        <v>2</v>
      </c>
      <c r="Q13" s="412">
        <f>IF(ISBLANK(INDEX(WORLDCUP!$AD$4:$AD$144,MATCH(M13,WORLDCUP!$AH$4:$AH$147,0))),"",INDEX(WORLDCUP!$AD$4:$AD$144,MATCH(M13,WORLDCUP!$AH$4:$AH$147,0)))</f>
        <v>1</v>
      </c>
      <c r="R13" s="413" t="str">
        <f ca="1">+MID(INDEX(WORLDCUP!$AF$4:$AF$144,MATCH(M13,WORLDCUP!$AH$4:$AH$147,0)),1,3)</f>
        <v>Ara</v>
      </c>
      <c r="S13" s="434">
        <v>2</v>
      </c>
      <c r="T13" s="435" t="str">
        <f ca="1">+MID(INDEX(WORLDCUP!$AL$6:$AL$97,MATCH(X13,WORLDCUP!$AI$6:$AI$97,0)),1,3)</f>
        <v>Uru</v>
      </c>
      <c r="U13" s="34">
        <f ca="1">+INDEX(WORLDCUP!$AM$6:$AM$97,MATCH(X13,WORLDCUP!$AI$6:$AI$97,0))</f>
        <v>6</v>
      </c>
      <c r="V13" s="35">
        <f ca="1">+INDEX(WORLDCUP!$AT$6:$AT$97,MATCH(X13,WORLDCUP!$AI$6:$AI$97,0))</f>
        <v>0</v>
      </c>
      <c r="W13" s="39" t="str">
        <f ca="1">+INDEX(WORLDCUP!$AR$6:$AR$97,MATCH(X13,WORLDCUP!$AI$6:$AI$97,0))&amp;"-"&amp;INDEX(WORLDCUP!$AS$6:$AS$97,MATCH(X13,WORLDCUP!$AI$6:$AI$97,0))</f>
        <v>3-3</v>
      </c>
      <c r="X13" s="169" t="s">
        <v>681</v>
      </c>
      <c r="Y13" s="169">
        <v>75</v>
      </c>
      <c r="Z13" s="392" t="s">
        <v>666</v>
      </c>
      <c r="AA13" s="447" t="str">
        <f ca="1">+MID(INDEX(WORLDCUP!$AF$101:$AF$144,MATCH(Y13,WORLDCUP!$Z$101:$Z$144,0)),1,3)</f>
        <v>Mar</v>
      </c>
      <c r="AB13" s="448">
        <f>+IF(ISBLANK(INDEX(WORLDCUP!$AD$101:$AD$144,MATCH(Y13,WORLDCUP!$Z$101:$Z$144,0))),"",INDEX(WORLDCUP!$AD$101:$AD$144,MATCH(Y13,WORLDCUP!$Z$101:$Z$144,0)))</f>
        <v>1</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1</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2</v>
      </c>
      <c r="E14" s="412">
        <f>IF(ISBLANK(INDEX(WORLDCUP!$AD$4:$AD$144,MATCH(A14,WORLDCUP!$AH$4:$AH$147,0))),"",INDEX(WORLDCUP!$AD$4:$AD$144,MATCH(A14,WORLDCUP!$AH$4:$AH$147,0)))</f>
        <v>1</v>
      </c>
      <c r="F14" s="413" t="str">
        <f ca="1">+MID(INDEX(WORLDCUP!$AF$4:$AF$144,MATCH(A14,WORLDCUP!$AH$4:$AH$147,0)),1,3)</f>
        <v>Cat</v>
      </c>
      <c r="G14" s="434">
        <v>3</v>
      </c>
      <c r="H14" s="435" t="str">
        <f ca="1">+MID(INDEX(WORLDCUP!$AL$6:$AL$97,MATCH(L14,WORLDCUP!$AI$6:$AI$97,0)),1,3)</f>
        <v>Can</v>
      </c>
      <c r="I14" s="34">
        <f ca="1">+INDEX(WORLDCUP!$AM$6:$AM$97,MATCH(L14,WORLDCUP!$AI$6:$AI$97,0))</f>
        <v>4</v>
      </c>
      <c r="J14" s="35">
        <f ca="1">+INDEX(WORLDCUP!$AT$6:$AT$97,MATCH(L14,WORLDCUP!$AI$6:$AI$97,0))</f>
        <v>0</v>
      </c>
      <c r="K14" s="39" t="str">
        <f ca="1">+INDEX(WORLDCUP!$AR$6:$AR$97,MATCH(L14,WORLDCUP!$AI$6:$AI$97,0))&amp;"-"&amp;INDEX(WORLDCUP!$AS$6:$AS$97,MATCH(L14,WORLDCUP!$AI$6:$AI$97,0))</f>
        <v>4-4</v>
      </c>
      <c r="L14" s="169" t="s">
        <v>90</v>
      </c>
      <c r="M14" s="169">
        <v>37</v>
      </c>
      <c r="N14" s="472"/>
      <c r="O14" s="411" t="str">
        <f ca="1">+MID(INDEX(WORLDCUP!$AA$4:$AA$144,MATCH(M14,WORLDCUP!$AH$4:$AH$147,0)),1,3)</f>
        <v>Uru</v>
      </c>
      <c r="P14" s="412">
        <f>IF(ISBLANK(INDEX(WORLDCUP!$AC$4:$AC$144,MATCH(M14,WORLDCUP!$AH$4:$AH$147,0))),"",INDEX(WORLDCUP!$AC$4:$AC$144,MATCH(M14,WORLDCUP!$AH$4:$AH$147,0)))</f>
        <v>1</v>
      </c>
      <c r="Q14" s="412">
        <f>IF(ISBLANK(INDEX(WORLDCUP!$AD$4:$AD$144,MATCH(M14,WORLDCUP!$AH$4:$AH$147,0))),"",INDEX(WORLDCUP!$AD$4:$AD$144,MATCH(M14,WORLDCUP!$AH$4:$AH$147,0)))</f>
        <v>0</v>
      </c>
      <c r="R14" s="413" t="str">
        <f ca="1">+MID(INDEX(WORLDCUP!$AF$4:$AF$144,MATCH(M14,WORLDCUP!$AH$4:$AH$147,0)),1,3)</f>
        <v>Cab</v>
      </c>
      <c r="S14" s="434">
        <v>3</v>
      </c>
      <c r="T14" s="435" t="str">
        <f ca="1">+MID(INDEX(WORLDCUP!$AL$6:$AL$97,MATCH(X14,WORLDCUP!$AI$6:$AI$97,0)),1,3)</f>
        <v>Ara</v>
      </c>
      <c r="U14" s="34">
        <f ca="1">+INDEX(WORLDCUP!$AM$6:$AM$97,MATCH(X14,WORLDCUP!$AI$6:$AI$97,0))</f>
        <v>3</v>
      </c>
      <c r="V14" s="35">
        <f ca="1">+INDEX(WORLDCUP!$AT$6:$AT$97,MATCH(X14,WORLDCUP!$AI$6:$AI$97,0))</f>
        <v>-1</v>
      </c>
      <c r="W14" s="39" t="str">
        <f ca="1">+INDEX(WORLDCUP!$AR$6:$AR$97,MATCH(X14,WORLDCUP!$AI$6:$AI$97,0))&amp;"-"&amp;INDEX(WORLDCUP!$AS$6:$AS$97,MATCH(X14,WORLDCUP!$AI$6:$AI$97,0))</f>
        <v>3-4</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0</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1</v>
      </c>
      <c r="BJ14" s="431">
        <f ca="1">COUNTIF(Pool!$C$182:$C$197,Fixture!BG14)-BK14-BL14-BM14-BN14-BO14</f>
        <v>0</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1</v>
      </c>
      <c r="E15" s="412">
        <f>IF(ISBLANK(INDEX(WORLDCUP!$AD$4:$AD$144,MATCH(A15,WORLDCUP!$AH$4:$AH$147,0))),"",INDEX(WORLDCUP!$AD$4:$AD$144,MATCH(A15,WORLDCUP!$AH$4:$AH$147,0)))</f>
        <v>1</v>
      </c>
      <c r="F15" s="413" t="str">
        <f ca="1">+MID(INDEX(WORLDCUP!$AF$4:$AF$144,MATCH(A15,WORLDCUP!$AH$4:$AH$147,0)),1,3)</f>
        <v>Can</v>
      </c>
      <c r="G15" s="434">
        <v>4</v>
      </c>
      <c r="H15" s="443" t="str">
        <f ca="1">+MID(INDEX(WORLDCUP!$AL$6:$AL$97,MATCH(L15,WORLDCUP!$AI$6:$AI$97,0)),1,3)</f>
        <v>Cat</v>
      </c>
      <c r="I15" s="444">
        <f ca="1">+INDEX(WORLDCUP!$AM$6:$AM$97,MATCH(L15,WORLDCUP!$AI$6:$AI$97,0))</f>
        <v>0</v>
      </c>
      <c r="J15" s="445">
        <f ca="1">+INDEX(WORLDCUP!$AT$6:$AT$97,MATCH(L15,WORLDCUP!$AI$6:$AI$97,0))</f>
        <v>-4</v>
      </c>
      <c r="K15" s="446" t="str">
        <f ca="1">+INDEX(WORLDCUP!$AR$6:$AR$97,MATCH(L15,WORLDCUP!$AI$6:$AI$97,0))&amp;"-"&amp;INDEX(WORLDCUP!$AS$6:$AS$97,MATCH(L15,WORLDCUP!$AI$6:$AI$97,0))</f>
        <v>1-5</v>
      </c>
      <c r="L15" s="169" t="s">
        <v>660</v>
      </c>
      <c r="M15" s="169">
        <v>65</v>
      </c>
      <c r="N15" s="472"/>
      <c r="O15" s="411" t="str">
        <f ca="1">+MID(INDEX(WORLDCUP!$AA$4:$AA$144,MATCH(M15,WORLDCUP!$AH$4:$AH$147,0)),1,3)</f>
        <v>Cab</v>
      </c>
      <c r="P15" s="412">
        <f>IF(ISBLANK(INDEX(WORLDCUP!$AC$4:$AC$144,MATCH(M15,WORLDCUP!$AH$4:$AH$147,0))),"",INDEX(WORLDCUP!$AC$4:$AC$144,MATCH(M15,WORLDCUP!$AH$4:$AH$147,0)))</f>
        <v>1</v>
      </c>
      <c r="Q15" s="412">
        <f>IF(ISBLANK(INDEX(WORLDCUP!$AD$4:$AD$144,MATCH(M15,WORLDCUP!$AH$4:$AH$147,0))),"",INDEX(WORLDCUP!$AD$4:$AD$144,MATCH(M15,WORLDCUP!$AH$4:$AH$147,0)))</f>
        <v>2</v>
      </c>
      <c r="R15" s="413" t="str">
        <f ca="1">+MID(INDEX(WORLDCUP!$AF$4:$AF$144,MATCH(M15,WORLDCUP!$AH$4:$AH$147,0)),1,3)</f>
        <v>Ara</v>
      </c>
      <c r="S15" s="434">
        <v>4</v>
      </c>
      <c r="T15" s="443" t="str">
        <f ca="1">+MID(INDEX(WORLDCUP!$AL$6:$AL$97,MATCH(X15,WORLDCUP!$AI$6:$AI$97,0)),1,3)</f>
        <v>Cab</v>
      </c>
      <c r="U15" s="444">
        <f ca="1">+INDEX(WORLDCUP!$AM$6:$AM$97,MATCH(X15,WORLDCUP!$AI$6:$AI$97,0))</f>
        <v>0</v>
      </c>
      <c r="V15" s="445">
        <f ca="1">+INDEX(WORLDCUP!$AT$6:$AT$97,MATCH(X15,WORLDCUP!$AI$6:$AI$97,0))</f>
        <v>-5</v>
      </c>
      <c r="W15" s="446" t="str">
        <f ca="1">+INDEX(WORLDCUP!$AR$6:$AR$97,MATCH(X15,WORLDCUP!$AI$6:$AI$97,0))&amp;"-"&amp;INDEX(WORLDCUP!$AS$6:$AS$97,MATCH(X15,WORLDCUP!$AI$6:$AI$97,0))</f>
        <v>1-6</v>
      </c>
      <c r="X15" s="169" t="s">
        <v>682</v>
      </c>
      <c r="Y15" s="169">
        <v>83</v>
      </c>
      <c r="Z15" s="392" t="s">
        <v>690</v>
      </c>
      <c r="AA15" s="393" t="str">
        <f ca="1">+MID(INDEX(WORLDCUP!$AA$101:$AA$144,MATCH(Y15,WORLDCUP!$Z$101:$Z$144,0)),1,3)</f>
        <v>Col</v>
      </c>
      <c r="AB15" s="394">
        <f>+IF(ISBLANK(INDEX(WORLDCUP!$AC$101:$AC$144,MATCH(Y15,WORLDCUP!$Z$101:$Z$144,0))),"",INDEX(WORLDCUP!$AC$101:$AC$144,MATCH(Y15,WORLDCUP!$Z$101:$Z$144,0)))</f>
        <v>1</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1</v>
      </c>
      <c r="BI15" s="430">
        <f ca="1">COUNTIF(Pool!$C$130:$C$161,Fixture!BG15)-BJ15-BK15-BL15-BM15-BN15-BO15</f>
        <v>0</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2</v>
      </c>
      <c r="E16" s="455">
        <f>IF(ISBLANK(INDEX(WORLDCUP!$AD$4:$AD$144,MATCH(A16,WORLDCUP!$AH$4:$AH$147,0))),"",INDEX(WORLDCUP!$AD$4:$AD$144,MATCH(A16,WORLDCUP!$AH$4:$AH$147,0)))</f>
        <v>0</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1</v>
      </c>
      <c r="Q16" s="455">
        <f>IF(ISBLANK(INDEX(WORLDCUP!$AD$4:$AD$144,MATCH(M16,WORLDCUP!$AH$4:$AH$147,0))),"",INDEX(WORLDCUP!$AD$4:$AD$144,MATCH(M16,WORLDCUP!$AH$4:$AH$147,0)))</f>
        <v>3</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Cro</v>
      </c>
      <c r="AB16" s="420">
        <f>+IF(ISBLANK(INDEX(WORLDCUP!$AD$101:$AD$144,MATCH(Y16,WORLDCUP!$Z$101:$Z$144,0))),"",INDEX(WORLDCUP!$AD$101:$AD$144,MATCH(Y16,WORLDCUP!$Z$101:$Z$144,0)))</f>
        <v>0</v>
      </c>
      <c r="AC16" s="421" t="str">
        <f>+IF(ISBLANK(INDEX(WORLDCUP!$AE$101:$AE$144,MATCH(Y16,WORLDCUP!$Z$101:$Z$144,0))),"","( "&amp;INDEX(WORLDCUP!$AE$101:$AE$144,MATCH(Y16,WORLDCUP!$Z$101:$Z$144,0))&amp;" )")</f>
        <v/>
      </c>
      <c r="AD16" s="422">
        <v>93</v>
      </c>
      <c r="AE16" s="423" t="str">
        <f ca="1">+MID(INDEX(WORLDCUP!$AA$101:$AA$144,MATCH(AD16,WORLDCUP!$Z$101:$Z$144,0)),1,3)</f>
        <v>Col</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0</v>
      </c>
      <c r="BJ16" s="431">
        <f ca="1">COUNTIF(Pool!$C$182:$C$197,Fixture!BG16)-BK16-BL16-BM16-BN16-BO16</f>
        <v>1</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0</v>
      </c>
      <c r="BI17" s="430">
        <f ca="1">COUNTIF(Pool!$C$130:$C$161,Fixture!BG17)-BJ17-BK17-BL17-BM17-BN17-BO17</f>
        <v>0</v>
      </c>
      <c r="BJ17" s="431">
        <f ca="1">COUNTIF(Pool!$C$182:$C$197,Fixture!BG17)-BK17-BL17-BM17-BN17-BO17</f>
        <v>1</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1</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2</v>
      </c>
      <c r="E19" s="385">
        <f>IF(ISBLANK(INDEX(WORLDCUP!$AD$4:$AD$144,MATCH(A19,WORLDCUP!$AH$4:$AH$147,0))),"",INDEX(WORLDCUP!$AD$4:$AD$144,MATCH(A19,WORLDCUP!$AH$4:$AH$147,0)))</f>
        <v>0</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2</v>
      </c>
      <c r="Q19" s="385">
        <f>IF(ISBLANK(INDEX(WORLDCUP!$AD$4:$AD$144,MATCH(M19,WORLDCUP!$AH$4:$AH$147,0))),"",INDEX(WORLDCUP!$AD$4:$AD$144,MATCH(M19,WORLDCUP!$AH$4:$AH$147,0)))</f>
        <v>2</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Arg</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1</v>
      </c>
      <c r="BJ19" s="431">
        <f ca="1">COUNTIF(Pool!$C$182:$C$197,Fixture!BG19)-BK19-BL19-BM19-BN19-BO19</f>
        <v>0</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2</v>
      </c>
      <c r="F20" s="413" t="str">
        <f ca="1">+MID(INDEX(WORLDCUP!$AF$4:$AF$144,MATCH(A20,WORLDCUP!$AH$4:$AH$147,0)),1,3)</f>
        <v>Esc</v>
      </c>
      <c r="G20" s="414">
        <v>1</v>
      </c>
      <c r="H20" s="415" t="str">
        <f ca="1">+MID(INDEX(WORLDCUP!$AL$6:$AL$97,MATCH(L20,WORLDCUP!$AI$6:$AI$97,0)),1,3)</f>
        <v>Bra</v>
      </c>
      <c r="I20" s="416">
        <f ca="1">+INDEX(WORLDCUP!$AM$6:$AM$97,MATCH(L20,WORLDCUP!$AI$6:$AI$97,0))</f>
        <v>9</v>
      </c>
      <c r="J20" s="417">
        <f ca="1">+INDEX(WORLDCUP!$AT$6:$AT$97,MATCH(L20,WORLDCUP!$AI$6:$AI$97,0))</f>
        <v>8</v>
      </c>
      <c r="K20" s="418" t="str">
        <f ca="1">+INDEX(WORLDCUP!$AR$6:$AR$97,MATCH(L20,WORLDCUP!$AI$6:$AI$97,0))&amp;"-"&amp;INDEX(WORLDCUP!$AS$6:$AS$97,MATCH(L20,WORLDCUP!$AI$6:$AI$97,0))</f>
        <v>10-2</v>
      </c>
      <c r="L20" s="169" t="s">
        <v>661</v>
      </c>
      <c r="M20" s="169">
        <v>18</v>
      </c>
      <c r="N20" s="489"/>
      <c r="O20" s="411" t="str">
        <f ca="1">+MID(INDEX(WORLDCUP!$AA$4:$AA$144,MATCH(M20,WORLDCUP!$AH$4:$AH$147,0)),1,3)</f>
        <v>Ira</v>
      </c>
      <c r="P20" s="412">
        <f>IF(ISBLANK(INDEX(WORLDCUP!$AC$4:$AC$144,MATCH(M20,WORLDCUP!$AH$4:$AH$147,0))),"",INDEX(WORLDCUP!$AC$4:$AC$144,MATCH(M20,WORLDCUP!$AH$4:$AH$147,0)))</f>
        <v>0</v>
      </c>
      <c r="Q20" s="412">
        <f>IF(ISBLANK(INDEX(WORLDCUP!$AD$4:$AD$144,MATCH(M20,WORLDCUP!$AH$4:$AH$147,0))),"",INDEX(WORLDCUP!$AD$4:$AD$144,MATCH(M20,WORLDCUP!$AH$4:$AH$147,0)))</f>
        <v>3</v>
      </c>
      <c r="R20" s="413" t="str">
        <f ca="1">+MID(INDEX(WORLDCUP!$AF$4:$AF$144,MATCH(M20,WORLDCUP!$AH$4:$AH$147,0)),1,3)</f>
        <v>Nor</v>
      </c>
      <c r="S20" s="414">
        <v>1</v>
      </c>
      <c r="T20" s="415" t="str">
        <f ca="1">+MID(INDEX(WORLDCUP!$AL$6:$AL$97,MATCH(X20,WORLDCUP!$AI$6:$AI$97,0)),1,3)</f>
        <v>Fra</v>
      </c>
      <c r="U20" s="416">
        <f ca="1">+INDEX(WORLDCUP!$AM$6:$AM$97,MATCH(X20,WORLDCUP!$AI$6:$AI$97,0))</f>
        <v>7</v>
      </c>
      <c r="V20" s="417">
        <f ca="1">+INDEX(WORLDCUP!$AT$6:$AT$97,MATCH(X20,WORLDCUP!$AI$6:$AI$97,0))</f>
        <v>3</v>
      </c>
      <c r="W20" s="418" t="str">
        <f ca="1">+INDEX(WORLDCUP!$AR$6:$AR$97,MATCH(X20,WORLDCUP!$AI$6:$AI$97,0))&amp;"-"&amp;INDEX(WORLDCUP!$AS$6:$AS$97,MATCH(X20,WORLDCUP!$AI$6:$AI$97,0))</f>
        <v>7-4</v>
      </c>
      <c r="X20" s="169" t="s">
        <v>683</v>
      </c>
      <c r="Y20" s="169"/>
      <c r="Z20" s="392"/>
      <c r="AA20" s="461"/>
      <c r="AB20" s="461"/>
      <c r="AC20" s="461"/>
      <c r="AD20" s="169"/>
      <c r="AE20" s="396"/>
      <c r="AF20" s="396"/>
      <c r="AG20" s="442"/>
      <c r="AH20" s="169">
        <v>98</v>
      </c>
      <c r="AI20" s="450" t="str">
        <f ca="1">+MID(INDEX(WORLDCUP!$AF$101:$AF$144,MATCH(AH20,WORLDCUP!$Z$101:$Z$144,0)),1,3)</f>
        <v>Egi</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0</v>
      </c>
      <c r="E21" s="412">
        <f>IF(ISBLANK(INDEX(WORLDCUP!$AD$4:$AD$144,MATCH(A21,WORLDCUP!$AH$4:$AH$147,0))),"",INDEX(WORLDCUP!$AD$4:$AD$144,MATCH(A21,WORLDCUP!$AH$4:$AH$147,0)))</f>
        <v>1</v>
      </c>
      <c r="F21" s="413" t="str">
        <f ca="1">+MID(INDEX(WORLDCUP!$AF$4:$AF$144,MATCH(A21,WORLDCUP!$AH$4:$AH$147,0)),1,3)</f>
        <v>Mar</v>
      </c>
      <c r="G21" s="434">
        <v>2</v>
      </c>
      <c r="H21" s="435" t="str">
        <f ca="1">+MID(INDEX(WORLDCUP!$AL$6:$AL$97,MATCH(L21,WORLDCUP!$AI$6:$AI$97,0)),1,3)</f>
        <v>Mar</v>
      </c>
      <c r="I21" s="34">
        <f ca="1">+INDEX(WORLDCUP!$AM$6:$AM$97,MATCH(L21,WORLDCUP!$AI$6:$AI$97,0))</f>
        <v>6</v>
      </c>
      <c r="J21" s="35">
        <f ca="1">+INDEX(WORLDCUP!$AT$6:$AT$97,MATCH(L21,WORLDCUP!$AI$6:$AI$97,0))</f>
        <v>0</v>
      </c>
      <c r="K21" s="39" t="str">
        <f ca="1">+INDEX(WORLDCUP!$AR$6:$AR$97,MATCH(L21,WORLDCUP!$AI$6:$AI$97,0))&amp;"-"&amp;INDEX(WORLDCUP!$AS$6:$AS$97,MATCH(L21,WORLDCUP!$AI$6:$AI$97,0))</f>
        <v>2-2</v>
      </c>
      <c r="L21" s="169" t="s">
        <v>666</v>
      </c>
      <c r="M21" s="169">
        <v>42</v>
      </c>
      <c r="N21" s="489"/>
      <c r="O21" s="411" t="str">
        <f ca="1">+MID(INDEX(WORLDCUP!$AA$4:$AA$144,MATCH(M21,WORLDCUP!$AH$4:$AH$147,0)),1,3)</f>
        <v>Fra</v>
      </c>
      <c r="P21" s="412">
        <f>IF(ISBLANK(INDEX(WORLDCUP!$AC$4:$AC$144,MATCH(M21,WORLDCUP!$AH$4:$AH$147,0))),"",INDEX(WORLDCUP!$AC$4:$AC$144,MATCH(M21,WORLDCUP!$AH$4:$AH$147,0)))</f>
        <v>2</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Nor</v>
      </c>
      <c r="U21" s="34">
        <f ca="1">+INDEX(WORLDCUP!$AM$6:$AM$97,MATCH(X21,WORLDCUP!$AI$6:$AI$97,0))</f>
        <v>6</v>
      </c>
      <c r="V21" s="35">
        <f ca="1">+INDEX(WORLDCUP!$AT$6:$AT$97,MATCH(X21,WORLDCUP!$AI$6:$AI$97,0))</f>
        <v>3</v>
      </c>
      <c r="W21" s="39" t="str">
        <f ca="1">+INDEX(WORLDCUP!$AR$6:$AR$97,MATCH(X21,WORLDCUP!$AI$6:$AI$97,0))&amp;"-"&amp;INDEX(WORLDCUP!$AS$6:$AS$97,MATCH(X21,WORLDCUP!$AI$6:$AI$97,0))</f>
        <v>7-4</v>
      </c>
      <c r="X21" s="169" t="s">
        <v>684</v>
      </c>
      <c r="Y21" s="169">
        <v>81</v>
      </c>
      <c r="Z21" s="392" t="s">
        <v>668</v>
      </c>
      <c r="AA21" s="393" t="str">
        <f ca="1">+MID(INDEX(WORLDCUP!$AA$101:$AA$144,MATCH(Y21,WORLDCUP!$Z$101:$Z$144,0)),1,3)</f>
        <v>Tur</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Francia</v>
      </c>
      <c r="BB21" s="495"/>
      <c r="BC21" s="496"/>
      <c r="BD21" s="141"/>
      <c r="BE21" s="141"/>
      <c r="BG21" s="429" t="str">
        <f ca="1">Horarios!Q20</f>
        <v>Ecuador</v>
      </c>
      <c r="BH21" s="430">
        <f t="shared" ca="1" si="0"/>
        <v>0</v>
      </c>
      <c r="BI21" s="430">
        <f ca="1">COUNTIF(Pool!$C$130:$C$161,Fixture!BG21)-BJ21-BK21-BL21-BM21-BN21-BO21</f>
        <v>0</v>
      </c>
      <c r="BJ21" s="431">
        <f ca="1">COUNTIF(Pool!$C$182:$C$197,Fixture!BG21)-BK21-BL21-BM21-BN21-BO21</f>
        <v>1</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5</v>
      </c>
      <c r="E22" s="412">
        <f>IF(ISBLANK(INDEX(WORLDCUP!$AD$4:$AD$144,MATCH(A22,WORLDCUP!$AH$4:$AH$147,0))),"",INDEX(WORLDCUP!$AD$4:$AD$144,MATCH(A22,WORLDCUP!$AH$4:$AH$147,0)))</f>
        <v>1</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-1</v>
      </c>
      <c r="K22" s="39" t="str">
        <f ca="1">+INDEX(WORLDCUP!$AR$6:$AR$97,MATCH(L22,WORLDCUP!$AI$6:$AI$97,0))&amp;"-"&amp;INDEX(WORLDCUP!$AS$6:$AS$97,MATCH(L22,WORLDCUP!$AI$6:$AI$97,0))</f>
        <v>3-4</v>
      </c>
      <c r="L22" s="169" t="s">
        <v>91</v>
      </c>
      <c r="M22" s="169">
        <v>41</v>
      </c>
      <c r="N22" s="489"/>
      <c r="O22" s="411" t="str">
        <f ca="1">+MID(INDEX(WORLDCUP!$AA$4:$AA$144,MATCH(M22,WORLDCUP!$AH$4:$AH$147,0)),1,3)</f>
        <v>Nor</v>
      </c>
      <c r="P22" s="412">
        <f>IF(ISBLANK(INDEX(WORLDCUP!$AC$4:$AC$144,MATCH(M22,WORLDCUP!$AH$4:$AH$147,0))),"",INDEX(WORLDCUP!$AC$4:$AC$144,MATCH(M22,WORLDCUP!$AH$4:$AH$147,0)))</f>
        <v>2</v>
      </c>
      <c r="Q22" s="412">
        <f>IF(ISBLANK(INDEX(WORLDCUP!$AD$4:$AD$144,MATCH(M22,WORLDCUP!$AH$4:$AH$147,0))),"",INDEX(WORLDCUP!$AD$4:$AD$144,MATCH(M22,WORLDCUP!$AH$4:$AH$147,0)))</f>
        <v>1</v>
      </c>
      <c r="R22" s="413" t="str">
        <f ca="1">+MID(INDEX(WORLDCUP!$AF$4:$AF$144,MATCH(M22,WORLDCUP!$AH$4:$AH$147,0)),1,3)</f>
        <v>Sen</v>
      </c>
      <c r="S22" s="434">
        <v>3</v>
      </c>
      <c r="T22" s="435" t="str">
        <f ca="1">+MID(INDEX(WORLDCUP!$AL$6:$AL$97,MATCH(X22,WORLDCUP!$AI$6:$AI$97,0)),1,3)</f>
        <v>Sen</v>
      </c>
      <c r="U22" s="34">
        <f ca="1">+INDEX(WORLDCUP!$AM$6:$AM$97,MATCH(X22,WORLDCUP!$AI$6:$AI$97,0))</f>
        <v>4</v>
      </c>
      <c r="V22" s="35">
        <f ca="1">+INDEX(WORLDCUP!$AT$6:$AT$97,MATCH(X22,WORLDCUP!$AI$6:$AI$97,0))</f>
        <v>0</v>
      </c>
      <c r="W22" s="39" t="str">
        <f ca="1">+INDEX(WORLDCUP!$AR$6:$AR$97,MATCH(X22,WORLDCUP!$AI$6:$AI$97,0))&amp;"-"&amp;INDEX(WORLDCUP!$AS$6:$AS$97,MATCH(X22,WORLDCUP!$AI$6:$AI$97,0))</f>
        <v>5-5</v>
      </c>
      <c r="X22" s="169" t="s">
        <v>449</v>
      </c>
      <c r="Y22" s="169">
        <v>81</v>
      </c>
      <c r="Z22" s="392" t="s">
        <v>736</v>
      </c>
      <c r="AA22" s="393" t="str">
        <f ca="1">+MID(INDEX(WORLDCUP!$AF$101:$AF$144,MATCH(Y22,WORLDCUP!$Z$101:$Z$144,0)),1,IF(WORLDCUP!$H$113&lt;144,6,3))</f>
        <v>Can</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Tur</v>
      </c>
      <c r="AF22" s="424">
        <f>+IF(ISBLANK(INDEX(WORLDCUP!$AC$101:$AC$144,MATCH(AD22,WORLDCUP!$Z$101:$Z$144,0))),"",INDEX(WORLDCUP!$AC$101:$AC$144,MATCH(AD22,WORLDCUP!$Z$101:$Z$144,0)))</f>
        <v>0</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0</v>
      </c>
      <c r="BJ22" s="431">
        <f ca="1">COUNTIF(Pool!$C$182:$C$197,Fixture!BG22)-BK22-BL22-BM22-BN22-BO22</f>
        <v>0</v>
      </c>
      <c r="BK22" s="432">
        <f ca="1">COUNTIF(Pool!$C$210:$C$217,Fixture!BG22)-BL22-BM22-BN22-BO22</f>
        <v>1</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1</v>
      </c>
      <c r="E23" s="412">
        <f>IF(ISBLANK(INDEX(WORLDCUP!$AD$4:$AD$144,MATCH(A23,WORLDCUP!$AH$4:$AH$147,0))),"",INDEX(WORLDCUP!$AD$4:$AD$144,MATCH(A23,WORLDCUP!$AH$4:$AH$147,0)))</f>
        <v>3</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-7</v>
      </c>
      <c r="K23" s="446" t="str">
        <f ca="1">+INDEX(WORLDCUP!$AR$6:$AR$97,MATCH(L23,WORLDCUP!$AI$6:$AI$97,0))&amp;"-"&amp;INDEX(WORLDCUP!$AS$6:$AS$97,MATCH(L23,WORLDCUP!$AI$6:$AI$97,0))</f>
        <v>1-8</v>
      </c>
      <c r="L23" s="169" t="s">
        <v>667</v>
      </c>
      <c r="M23" s="169">
        <v>61</v>
      </c>
      <c r="N23" s="489"/>
      <c r="O23" s="411" t="str">
        <f ca="1">+MID(INDEX(WORLDCUP!$AA$4:$AA$144,MATCH(M23,WORLDCUP!$AH$4:$AH$147,0)),1,3)</f>
        <v>Nor</v>
      </c>
      <c r="P23" s="412">
        <f>IF(ISBLANK(INDEX(WORLDCUP!$AC$4:$AC$144,MATCH(M23,WORLDCUP!$AH$4:$AH$147,0))),"",INDEX(WORLDCUP!$AC$4:$AC$144,MATCH(M23,WORLDCUP!$AH$4:$AH$147,0)))</f>
        <v>2</v>
      </c>
      <c r="Q23" s="412">
        <f>IF(ISBLANK(INDEX(WORLDCUP!$AD$4:$AD$144,MATCH(M23,WORLDCUP!$AH$4:$AH$147,0))),"",INDEX(WORLDCUP!$AD$4:$AD$144,MATCH(M23,WORLDCUP!$AH$4:$AH$147,0)))</f>
        <v>3</v>
      </c>
      <c r="R23" s="413" t="str">
        <f ca="1">+MID(INDEX(WORLDCUP!$AF$4:$AF$144,MATCH(M23,WORLDCUP!$AH$4:$AH$147,0)),1,3)</f>
        <v>Fra</v>
      </c>
      <c r="S23" s="434">
        <v>4</v>
      </c>
      <c r="T23" s="443" t="str">
        <f ca="1">+MID(INDEX(WORLDCUP!$AL$6:$AL$97,MATCH(X23,WORLDCUP!$AI$6:$AI$97,0)),1,3)</f>
        <v>Ira</v>
      </c>
      <c r="U23" s="444">
        <f ca="1">+INDEX(WORLDCUP!$AM$6:$AM$97,MATCH(X23,WORLDCUP!$AI$6:$AI$97,0))</f>
        <v>0</v>
      </c>
      <c r="V23" s="445">
        <f ca="1">+INDEX(WORLDCUP!$AT$6:$AT$97,MATCH(X23,WORLDCUP!$AI$6:$AI$97,0))</f>
        <v>-6</v>
      </c>
      <c r="W23" s="446" t="str">
        <f ca="1">+INDEX(WORLDCUP!$AR$6:$AR$97,MATCH(X23,WORLDCUP!$AI$6:$AI$97,0))&amp;"-"&amp;INDEX(WORLDCUP!$AS$6:$AS$97,MATCH(X23,WORLDCUP!$AI$6:$AI$97,0))</f>
        <v>1-7</v>
      </c>
      <c r="X23" s="169" t="s">
        <v>685</v>
      </c>
      <c r="Y23" s="169"/>
      <c r="Z23" s="392"/>
      <c r="AA23" s="436"/>
      <c r="AB23" s="436"/>
      <c r="AC23" s="437"/>
      <c r="AD23" s="169">
        <v>94</v>
      </c>
      <c r="AE23" s="423" t="str">
        <f ca="1">+MID(INDEX(WORLDCUP!$AF$101:$AF$144,MATCH(AD23,WORLDCUP!$Z$101:$Z$144,0)),1,3)</f>
        <v>Egi</v>
      </c>
      <c r="AF23" s="424">
        <f>+IF(ISBLANK(INDEX(WORLDCUP!$AD$101:$AD$144,MATCH(AD23,WORLDCUP!$Z$101:$Z$144,0))),"",INDEX(WORLDCUP!$AD$101:$AD$144,MATCH(AD23,WORLDCUP!$Z$101:$Z$144,0)))</f>
        <v>1</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Portugal</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1</v>
      </c>
      <c r="E24" s="455">
        <f>IF(ISBLANK(INDEX(WORLDCUP!$AD$4:$AD$144,MATCH(A24,WORLDCUP!$AH$4:$AH$147,0))),"",INDEX(WORLDCUP!$AD$4:$AD$144,MATCH(A24,WORLDCUP!$AH$4:$AH$147,0)))</f>
        <v>0</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2</v>
      </c>
      <c r="Q24" s="455">
        <f>IF(ISBLANK(INDEX(WORLDCUP!$AD$4:$AD$144,MATCH(M24,WORLDCUP!$AH$4:$AH$147,0))),"",INDEX(WORLDCUP!$AD$4:$AD$144,MATCH(M24,WORLDCUP!$AH$4:$AH$147,0)))</f>
        <v>1</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Egi</v>
      </c>
      <c r="AB24" s="439">
        <f>+IF(ISBLANK(INDEX(WORLDCUP!$AC$101:$AC$144,MATCH(Y24,WORLDCUP!$Z$101:$Z$144,0))),"",INDEX(WORLDCUP!$AC$101:$AC$144,MATCH(Y24,WORLDCUP!$Z$101:$Z$144,0)))</f>
        <v>1</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1</v>
      </c>
      <c r="BM24" s="430">
        <f ca="1">COUNTIF(Pool!$C$252,Fixture!BG24)</f>
        <v>0</v>
      </c>
      <c r="BN24" s="430">
        <f ca="1">COUNTIF(Pool!$C$251,Fixture!BG24)</f>
        <v>0</v>
      </c>
      <c r="BO24" s="433">
        <f ca="1">COUNTIF(Pool!$C$250,Fixture!BG24)</f>
        <v>0</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Aus</v>
      </c>
      <c r="AB25" s="448">
        <f>+IF(ISBLANK(INDEX(WORLDCUP!$AD$101:$AD$144,MATCH(Y25,WORLDCUP!$Z$101:$Z$144,0))),"",INDEX(WORLDCUP!$AD$101:$AD$144,MATCH(Y25,WORLDCUP!$Z$101:$Z$144,0)))</f>
        <v>0</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Fran</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1</v>
      </c>
      <c r="BJ25" s="431">
        <f ca="1">COUNTIF(Pool!$C$182:$C$197,Fixture!BG25)-BK25-BL25-BM25-BN25-BO25</f>
        <v>0</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Port</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0</v>
      </c>
      <c r="BM26" s="430">
        <f ca="1">COUNTIF(Pool!$C$252,Fixture!BG26)</f>
        <v>0</v>
      </c>
      <c r="BN26" s="430">
        <f ca="1">COUNTIF(Pool!$C$251,Fixture!BG26)</f>
        <v>0</v>
      </c>
      <c r="BO26" s="433">
        <f ca="1">COUNTIF(Pool!$C$250,Fixture!BG26)</f>
        <v>1</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2</v>
      </c>
      <c r="E27" s="385">
        <f>IF(ISBLANK(INDEX(WORLDCUP!$AD$4:$AD$144,MATCH(A27,WORLDCUP!$AH$4:$AH$147,0))),"",INDEX(WORLDCUP!$AD$4:$AD$144,MATCH(A27,WORLDCUP!$AH$4:$AH$147,0)))</f>
        <v>2</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2</v>
      </c>
      <c r="Q27" s="385">
        <f>IF(ISBLANK(INDEX(WORLDCUP!$AD$4:$AD$144,MATCH(M27,WORLDCUP!$AH$4:$AH$147,0))),"",INDEX(WORLDCUP!$AD$4:$AD$144,MATCH(M27,WORLDCUP!$AH$4:$AH$147,0)))</f>
        <v>1</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Bra</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1</v>
      </c>
      <c r="BI27" s="430">
        <f ca="1">COUNTIF(Pool!$C$130:$C$161,Fixture!BG27)-BJ27-BK27-BL27-BM27-BN27-BO27</f>
        <v>0</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1</v>
      </c>
      <c r="E28" s="412">
        <f>IF(ISBLANK(INDEX(WORLDCUP!$AD$4:$AD$144,MATCH(A28,WORLDCUP!$AH$4:$AH$147,0))),"",INDEX(WORLDCUP!$AD$4:$AD$144,MATCH(A28,WORLDCUP!$AH$4:$AH$147,0)))</f>
        <v>2</v>
      </c>
      <c r="F28" s="413" t="str">
        <f ca="1">+MID(INDEX(WORLDCUP!$AF$4:$AF$144,MATCH(A28,WORLDCUP!$AH$4:$AH$147,0)),1,3)</f>
        <v>Tur</v>
      </c>
      <c r="G28" s="414">
        <v>1</v>
      </c>
      <c r="H28" s="415" t="str">
        <f ca="1">+MID(INDEX(WORLDCUP!$AL$6:$AL$97,MATCH(L28,WORLDCUP!$AI$6:$AI$97,0)),1,3)</f>
        <v>Tur</v>
      </c>
      <c r="I28" s="416">
        <f ca="1">+INDEX(WORLDCUP!$AM$6:$AM$97,MATCH(L28,WORLDCUP!$AI$6:$AI$97,0))</f>
        <v>6</v>
      </c>
      <c r="J28" s="417">
        <f ca="1">+INDEX(WORLDCUP!$AT$6:$AT$97,MATCH(L28,WORLDCUP!$AI$6:$AI$97,0))</f>
        <v>1</v>
      </c>
      <c r="K28" s="418" t="str">
        <f ca="1">+INDEX(WORLDCUP!$AR$6:$AR$97,MATCH(L28,WORLDCUP!$AI$6:$AI$97,0))&amp;"-"&amp;INDEX(WORLDCUP!$AS$6:$AS$97,MATCH(L28,WORLDCUP!$AI$6:$AI$97,0))</f>
        <v>5-4</v>
      </c>
      <c r="L28" s="169" t="s">
        <v>668</v>
      </c>
      <c r="M28" s="169">
        <v>20</v>
      </c>
      <c r="N28" s="512"/>
      <c r="O28" s="411" t="str">
        <f ca="1">+MID(INDEX(WORLDCUP!$AA$4:$AA$144,MATCH(M28,WORLDCUP!$AH$4:$AH$147,0)),1,3)</f>
        <v>Aus</v>
      </c>
      <c r="P28" s="412">
        <f>IF(ISBLANK(INDEX(WORLDCUP!$AC$4:$AC$144,MATCH(M28,WORLDCUP!$AH$4:$AH$147,0))),"",INDEX(WORLDCUP!$AC$4:$AC$144,MATCH(M28,WORLDCUP!$AH$4:$AH$147,0)))</f>
        <v>1</v>
      </c>
      <c r="Q28" s="412">
        <f>IF(ISBLANK(INDEX(WORLDCUP!$AD$4:$AD$144,MATCH(M28,WORLDCUP!$AH$4:$AH$147,0))),"",INDEX(WORLDCUP!$AD$4:$AD$144,MATCH(M28,WORLDCUP!$AH$4:$AH$147,0)))</f>
        <v>0</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6</v>
      </c>
      <c r="W28" s="418" t="str">
        <f ca="1">+INDEX(WORLDCUP!$AR$6:$AR$97,MATCH(X28,WORLDCUP!$AI$6:$AI$97,0))&amp;"-"&amp;INDEX(WORLDCUP!$AS$6:$AS$97,MATCH(X28,WORLDCUP!$AI$6:$AI$97,0))</f>
        <v>7-1</v>
      </c>
      <c r="X28" s="169" t="s">
        <v>686</v>
      </c>
      <c r="Y28" s="169">
        <v>76</v>
      </c>
      <c r="Z28" s="392" t="s">
        <v>675</v>
      </c>
      <c r="AA28" s="393" t="str">
        <f ca="1">+MID(INDEX(WORLDCUP!$AF$101:$AF$144,MATCH(Y28,WORLDCUP!$Z$101:$Z$144,0)),1,3)</f>
        <v>Jap</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Bra</v>
      </c>
      <c r="AF28" s="424">
        <f>+IF(ISBLANK(INDEX(WORLDCUP!$AC$101:$AC$144,MATCH(AD28,WORLDCUP!$Z$101:$Z$144,0))),"",INDEX(WORLDCUP!$AC$101:$AC$144,MATCH(AD28,WORLDCUP!$Z$101:$Z$144,0)))</f>
        <v>1</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1</v>
      </c>
      <c r="E29" s="412">
        <f>IF(ISBLANK(INDEX(WORLDCUP!$AD$4:$AD$144,MATCH(A29,WORLDCUP!$AH$4:$AH$147,0))),"",INDEX(WORLDCUP!$AD$4:$AD$144,MATCH(A29,WORLDCUP!$AH$4:$AH$147,0)))</f>
        <v>1</v>
      </c>
      <c r="F29" s="413" t="str">
        <f ca="1">+MID(INDEX(WORLDCUP!$AF$4:$AF$144,MATCH(A29,WORLDCUP!$AH$4:$AH$147,0)),1,3)</f>
        <v>Aus</v>
      </c>
      <c r="G29" s="434">
        <v>2</v>
      </c>
      <c r="H29" s="435" t="str">
        <f ca="1">+MID(INDEX(WORLDCUP!$AL$6:$AL$97,MATCH(L29,WORLDCUP!$AI$6:$AI$97,0)),1,3)</f>
        <v>Est</v>
      </c>
      <c r="I29" s="34">
        <f ca="1">+INDEX(WORLDCUP!$AM$6:$AM$97,MATCH(L29,WORLDCUP!$AI$6:$AI$97,0))</f>
        <v>5</v>
      </c>
      <c r="J29" s="35">
        <f ca="1">+INDEX(WORLDCUP!$AT$6:$AT$97,MATCH(L29,WORLDCUP!$AI$6:$AI$97,0))</f>
        <v>1</v>
      </c>
      <c r="K29" s="39" t="str">
        <f ca="1">+INDEX(WORLDCUP!$AR$6:$AR$97,MATCH(L29,WORLDCUP!$AI$6:$AI$97,0))&amp;"-"&amp;INDEX(WORLDCUP!$AS$6:$AS$97,MATCH(L29,WORLDCUP!$AI$6:$AI$97,0))</f>
        <v>5-4</v>
      </c>
      <c r="L29" s="169" t="s">
        <v>669</v>
      </c>
      <c r="M29" s="169">
        <v>43</v>
      </c>
      <c r="N29" s="512"/>
      <c r="O29" s="411" t="str">
        <f ca="1">+MID(INDEX(WORLDCUP!$AA$4:$AA$144,MATCH(M29,WORLDCUP!$AH$4:$AH$147,0)),1,3)</f>
        <v>Arg</v>
      </c>
      <c r="P29" s="412">
        <f>IF(ISBLANK(INDEX(WORLDCUP!$AC$4:$AC$144,MATCH(M29,WORLDCUP!$AH$4:$AH$147,0))),"",INDEX(WORLDCUP!$AC$4:$AC$144,MATCH(M29,WORLDCUP!$AH$4:$AH$147,0)))</f>
        <v>2</v>
      </c>
      <c r="Q29" s="412">
        <f>IF(ISBLANK(INDEX(WORLDCUP!$AD$4:$AD$144,MATCH(M29,WORLDCUP!$AH$4:$AH$147,0))),"",INDEX(WORLDCUP!$AD$4:$AD$144,MATCH(M29,WORLDCUP!$AH$4:$AH$147,0)))</f>
        <v>0</v>
      </c>
      <c r="R29" s="413" t="str">
        <f ca="1">+MID(INDEX(WORLDCUP!$AF$4:$AF$144,MATCH(M29,WORLDCUP!$AH$4:$AH$147,0)),1,3)</f>
        <v>Aus</v>
      </c>
      <c r="S29" s="434">
        <v>2</v>
      </c>
      <c r="T29" s="435" t="str">
        <f ca="1">+MID(INDEX(WORLDCUP!$AL$6:$AL$97,MATCH(X29,WORLDCUP!$AI$6:$AI$97,0)),1,3)</f>
        <v>Arg</v>
      </c>
      <c r="U29" s="34">
        <f ca="1">+INDEX(WORLDCUP!$AM$6:$AM$97,MATCH(X29,WORLDCUP!$AI$6:$AI$97,0))</f>
        <v>4</v>
      </c>
      <c r="V29" s="35">
        <f ca="1">+INDEX(WORLDCUP!$AT$6:$AT$97,MATCH(X29,WORLDCUP!$AI$6:$AI$97,0))</f>
        <v>0</v>
      </c>
      <c r="W29" s="39" t="str">
        <f ca="1">+INDEX(WORLDCUP!$AR$6:$AR$97,MATCH(X29,WORLDCUP!$AI$6:$AI$97,0))&amp;"-"&amp;INDEX(WORLDCUP!$AS$6:$AS$97,MATCH(X29,WORLDCUP!$AI$6:$AI$97,0))</f>
        <v>3-3</v>
      </c>
      <c r="X29" s="169" t="s">
        <v>687</v>
      </c>
      <c r="Y29" s="169"/>
      <c r="Z29" s="392"/>
      <c r="AA29" s="436"/>
      <c r="AB29" s="436"/>
      <c r="AC29" s="437"/>
      <c r="AD29" s="169">
        <v>91</v>
      </c>
      <c r="AE29" s="423" t="str">
        <f ca="1">+MID(INDEX(WORLDCUP!$AF$101:$AF$144,MATCH(AD29,WORLDCUP!$Z$101:$Z$144,0)),1,3)</f>
        <v>Ecu</v>
      </c>
      <c r="AF29" s="424">
        <f>+IF(ISBLANK(INDEX(WORLDCUP!$AD$101:$AD$144,MATCH(AD29,WORLDCUP!$Z$101:$Z$144,0))),"",INDEX(WORLDCUP!$AD$101:$AD$144,MATCH(AD29,WORLDCUP!$Z$101:$Z$144,0)))</f>
        <v>0</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0</v>
      </c>
      <c r="BK29" s="432">
        <f ca="1">COUNTIF(Pool!$C$210:$C$217,Fixture!BG29)-BL29-BM29-BN29-BO29</f>
        <v>1</v>
      </c>
      <c r="BL29" s="432">
        <f ca="1">COUNTIF(Pool!$C$226:$C$229,Fixture!BG29)-BM29-BN29-BO29</f>
        <v>0</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2</v>
      </c>
      <c r="E30" s="412">
        <f>IF(ISBLANK(INDEX(WORLDCUP!$AD$4:$AD$144,MATCH(A30,WORLDCUP!$AH$4:$AH$147,0))),"",INDEX(WORLDCUP!$AD$4:$AD$144,MATCH(A30,WORLDCUP!$AH$4:$AH$147,0)))</f>
        <v>1</v>
      </c>
      <c r="F30" s="413" t="str">
        <f ca="1">+MID(INDEX(WORLDCUP!$AF$4:$AF$144,MATCH(A30,WORLDCUP!$AH$4:$AH$147,0)),1,3)</f>
        <v>Par</v>
      </c>
      <c r="G30" s="434">
        <v>3</v>
      </c>
      <c r="H30" s="435" t="str">
        <f ca="1">+MID(INDEX(WORLDCUP!$AL$6:$AL$97,MATCH(L30,WORLDCUP!$AI$6:$AI$97,0)),1,3)</f>
        <v>Par</v>
      </c>
      <c r="I30" s="34">
        <f ca="1">+INDEX(WORLDCUP!$AM$6:$AM$97,MATCH(L30,WORLDCUP!$AI$6:$AI$97,0))</f>
        <v>2</v>
      </c>
      <c r="J30" s="35">
        <f ca="1">+INDEX(WORLDCUP!$AT$6:$AT$97,MATCH(L30,WORLDCUP!$AI$6:$AI$97,0))</f>
        <v>-1</v>
      </c>
      <c r="K30" s="39" t="str">
        <f ca="1">+INDEX(WORLDCUP!$AR$6:$AR$97,MATCH(L30,WORLDCUP!$AI$6:$AI$97,0))&amp;"-"&amp;INDEX(WORLDCUP!$AS$6:$AS$97,MATCH(L30,WORLDCUP!$AI$6:$AI$97,0))</f>
        <v>4-5</v>
      </c>
      <c r="L30" s="169" t="s">
        <v>92</v>
      </c>
      <c r="M30" s="169">
        <v>44</v>
      </c>
      <c r="N30" s="512"/>
      <c r="O30" s="411" t="str">
        <f ca="1">+MID(INDEX(WORLDCUP!$AA$4:$AA$144,MATCH(M30,WORLDCUP!$AH$4:$AH$147,0)),1,3)</f>
        <v>Jor</v>
      </c>
      <c r="P30" s="412">
        <f>IF(ISBLANK(INDEX(WORLDCUP!$AC$4:$AC$144,MATCH(M30,WORLDCUP!$AH$4:$AH$147,0))),"",INDEX(WORLDCUP!$AC$4:$AC$144,MATCH(M30,WORLDCUP!$AH$4:$AH$147,0)))</f>
        <v>0</v>
      </c>
      <c r="Q30" s="412">
        <f>IF(ISBLANK(INDEX(WORLDCUP!$AD$4:$AD$144,MATCH(M30,WORLDCUP!$AH$4:$AH$147,0))),"",INDEX(WORLDCUP!$AD$4:$AD$144,MATCH(M30,WORLDCUP!$AH$4:$AH$147,0)))</f>
        <v>1</v>
      </c>
      <c r="R30" s="413" t="str">
        <f ca="1">+MID(INDEX(WORLDCUP!$AF$4:$AF$144,MATCH(M30,WORLDCUP!$AH$4:$AH$147,0)),1,3)</f>
        <v>Arg</v>
      </c>
      <c r="S30" s="434">
        <v>3</v>
      </c>
      <c r="T30" s="435" t="str">
        <f ca="1">+MID(INDEX(WORLDCUP!$AL$6:$AL$97,MATCH(X30,WORLDCUP!$AI$6:$AI$97,0)),1,3)</f>
        <v>Aus</v>
      </c>
      <c r="U30" s="34">
        <f ca="1">+INDEX(WORLDCUP!$AM$6:$AM$97,MATCH(X30,WORLDCUP!$AI$6:$AI$97,0))</f>
        <v>4</v>
      </c>
      <c r="V30" s="35">
        <f ca="1">+INDEX(WORLDCUP!$AT$6:$AT$97,MATCH(X30,WORLDCUP!$AI$6:$AI$97,0))</f>
        <v>-1</v>
      </c>
      <c r="W30" s="39" t="str">
        <f ca="1">+INDEX(WORLDCUP!$AR$6:$AR$97,MATCH(X30,WORLDCUP!$AI$6:$AI$97,0))&amp;"-"&amp;INDEX(WORLDCUP!$AS$6:$AS$97,MATCH(X30,WORLDCUP!$AI$6:$AI$97,0))</f>
        <v>2-3</v>
      </c>
      <c r="X30" s="169" t="s">
        <v>450</v>
      </c>
      <c r="Y30" s="169">
        <v>78</v>
      </c>
      <c r="Z30" s="392" t="s">
        <v>672</v>
      </c>
      <c r="AA30" s="393" t="str">
        <f ca="1">+MID(INDEX(WORLDCUP!$AA$101:$AA$144,MATCH(Y30,WORLDCUP!$Z$101:$Z$144,0)),1,3)</f>
        <v>Ecu</v>
      </c>
      <c r="AB30" s="439">
        <f>+IF(ISBLANK(INDEX(WORLDCUP!$AC$101:$AC$144,MATCH(Y30,WORLDCUP!$Z$101:$Z$144,0))),"",INDEX(WORLDCUP!$AC$101:$AC$144,MATCH(Y30,WORLDCUP!$Z$101:$Z$144,0)))</f>
        <v>1</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1</v>
      </c>
      <c r="E31" s="412">
        <f>IF(ISBLANK(INDEX(WORLDCUP!$AD$4:$AD$144,MATCH(A31,WORLDCUP!$AH$4:$AH$147,0))),"",INDEX(WORLDCUP!$AD$4:$AD$144,MATCH(A31,WORLDCUP!$AH$4:$AH$147,0)))</f>
        <v>2</v>
      </c>
      <c r="F31" s="413" t="str">
        <f ca="1">+MID(INDEX(WORLDCUP!$AF$4:$AF$144,MATCH(A31,WORLDCUP!$AH$4:$AH$147,0)),1,3)</f>
        <v>Est</v>
      </c>
      <c r="G31" s="434">
        <v>4</v>
      </c>
      <c r="H31" s="443" t="str">
        <f ca="1">+MID(INDEX(WORLDCUP!$AL$6:$AL$97,MATCH(L31,WORLDCUP!$AI$6:$AI$97,0)),1,3)</f>
        <v>Aus</v>
      </c>
      <c r="I31" s="444">
        <f ca="1">+INDEX(WORLDCUP!$AM$6:$AM$97,MATCH(L31,WORLDCUP!$AI$6:$AI$97,0))</f>
        <v>2</v>
      </c>
      <c r="J31" s="445">
        <f ca="1">+INDEX(WORLDCUP!$AT$6:$AT$97,MATCH(L31,WORLDCUP!$AI$6:$AI$97,0))</f>
        <v>-1</v>
      </c>
      <c r="K31" s="446" t="str">
        <f ca="1">+INDEX(WORLDCUP!$AR$6:$AR$97,MATCH(L31,WORLDCUP!$AI$6:$AI$97,0))&amp;"-"&amp;INDEX(WORLDCUP!$AS$6:$AS$97,MATCH(L31,WORLDCUP!$AI$6:$AI$97,0))</f>
        <v>3-4</v>
      </c>
      <c r="L31" s="169" t="s">
        <v>670</v>
      </c>
      <c r="M31" s="169">
        <v>69</v>
      </c>
      <c r="N31" s="512"/>
      <c r="O31" s="411" t="str">
        <f ca="1">+MID(INDEX(WORLDCUP!$AA$4:$AA$144,MATCH(M31,WORLDCUP!$AH$4:$AH$147,0)),1,3)</f>
        <v>Arg</v>
      </c>
      <c r="P31" s="412">
        <f>IF(ISBLANK(INDEX(WORLDCUP!$AC$4:$AC$144,MATCH(M31,WORLDCUP!$AH$4:$AH$147,0))),"",INDEX(WORLDCUP!$AC$4:$AC$144,MATCH(M31,WORLDCUP!$AH$4:$AH$147,0)))</f>
        <v>1</v>
      </c>
      <c r="Q31" s="412">
        <f>IF(ISBLANK(INDEX(WORLDCUP!$AD$4:$AD$144,MATCH(M31,WORLDCUP!$AH$4:$AH$147,0))),"",INDEX(WORLDCUP!$AD$4:$AD$144,MATCH(M31,WORLDCUP!$AH$4:$AH$147,0)))</f>
        <v>1</v>
      </c>
      <c r="R31" s="413" t="str">
        <f ca="1">+MID(INDEX(WORLDCUP!$AF$4:$AF$144,MATCH(M31,WORLDCUP!$AH$4:$AH$147,0)),1,3)</f>
        <v>Aus</v>
      </c>
      <c r="S31" s="434">
        <v>4</v>
      </c>
      <c r="T31" s="443" t="str">
        <f ca="1">+MID(INDEX(WORLDCUP!$AL$6:$AL$97,MATCH(X31,WORLDCUP!$AI$6:$AI$97,0)),1,3)</f>
        <v>Jor</v>
      </c>
      <c r="U31" s="444">
        <f ca="1">+INDEX(WORLDCUP!$AM$6:$AM$97,MATCH(X31,WORLDCUP!$AI$6:$AI$97,0))</f>
        <v>0</v>
      </c>
      <c r="V31" s="445">
        <f ca="1">+INDEX(WORLDCUP!$AT$6:$AT$97,MATCH(X31,WORLDCUP!$AI$6:$AI$97,0))</f>
        <v>-5</v>
      </c>
      <c r="W31" s="446" t="str">
        <f ca="1">+INDEX(WORLDCUP!$AR$6:$AR$97,MATCH(X31,WORLDCUP!$AI$6:$AI$97,0))&amp;"-"&amp;INDEX(WORLDCUP!$AS$6:$AS$97,MATCH(X31,WORLDCUP!$AI$6:$AI$97,0))</f>
        <v>0-5</v>
      </c>
      <c r="X31" s="169" t="s">
        <v>688</v>
      </c>
      <c r="Y31" s="169">
        <v>78</v>
      </c>
      <c r="Z31" s="392" t="s">
        <v>684</v>
      </c>
      <c r="AA31" s="447" t="str">
        <f ca="1">+MID(INDEX(WORLDCUP!$AF$101:$AF$144,MATCH(Y31,WORLDCUP!$Z$101:$Z$144,0)),1,3)</f>
        <v>Nor</v>
      </c>
      <c r="AB31" s="448">
        <f>+IF(ISBLANK(INDEX(WORLDCUP!$AD$101:$AD$144,MATCH(Y31,WORLDCUP!$Z$101:$Z$144,0))),"",INDEX(WORLDCUP!$AD$101:$AD$144,MATCH(Y31,WORLDCUP!$Z$101:$Z$144,0)))</f>
        <v>0</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Bra</v>
      </c>
      <c r="AJ31" s="451">
        <f>+IF(ISBLANK(INDEX(WORLDCUP!$AC$101:$AC$144,MATCH(AH31,WORLDCUP!$Z$101:$Z$144,0))),"",INDEX(WORLDCUP!$AC$101:$AC$144,MATCH(AH31,WORLDCUP!$Z$101:$Z$144,0)))</f>
        <v>1</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0</v>
      </c>
      <c r="BI31" s="430">
        <f ca="1">COUNTIF(Pool!$C$130:$C$161,Fixture!BG31)-BJ31-BK31-BL31-BM31-BN31-BO31</f>
        <v>1</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1</v>
      </c>
      <c r="E32" s="455">
        <f>IF(ISBLANK(INDEX(WORLDCUP!$AD$4:$AD$144,MATCH(A32,WORLDCUP!$AH$4:$AH$147,0))),"",INDEX(WORLDCUP!$AD$4:$AD$144,MATCH(A32,WORLDCUP!$AH$4:$AH$147,0)))</f>
        <v>1</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0</v>
      </c>
      <c r="Q32" s="455">
        <f>IF(ISBLANK(INDEX(WORLDCUP!$AD$4:$AD$144,MATCH(M32,WORLDCUP!$AH$4:$AH$147,0))),"",INDEX(WORLDCUP!$AD$4:$AD$144,MATCH(M32,WORLDCUP!$AH$4:$AH$147,0)))</f>
        <v>3</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Ing</v>
      </c>
      <c r="AJ32" s="451">
        <f>+IF(ISBLANK(INDEX(WORLDCUP!$AD$101:$AD$144,MATCH(AH32,WORLDCUP!$Z$101:$Z$144,0))),"",INDEX(WORLDCUP!$AD$101:$AD$144,MATCH(AH32,WORLDCUP!$Z$101:$Z$144,0)))</f>
        <v>0</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0</v>
      </c>
      <c r="BI32" s="430">
        <f ca="1">COUNTIF(Pool!$C$130:$C$161,Fixture!BG32)-BJ32-BK32-BL32-BM32-BN32-BO32</f>
        <v>1</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Cor</v>
      </c>
      <c r="AB33" s="394">
        <f>+IF(ISBLANK(INDEX(WORLDCUP!$AC$101:$AC$144,MATCH(Y33,WORLDCUP!$Z$101:$Z$144,0))),"",INDEX(WORLDCUP!$AC$101:$AC$144,MATCH(Y33,WORLDCUP!$Z$101:$Z$144,0)))</f>
        <v>1</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Ara</v>
      </c>
      <c r="AB34" s="420">
        <f>+IF(ISBLANK(INDEX(WORLDCUP!$AD$101:$AD$144,MATCH(Y34,WORLDCUP!$Z$101:$Z$144,0))),"",INDEX(WORLDCUP!$AD$101:$AD$144,MATCH(Y34,WORLDCUP!$Z$101:$Z$144,0)))</f>
        <v>0</v>
      </c>
      <c r="AC34" s="421" t="str">
        <f>+IF(ISBLANK(INDEX(WORLDCUP!$AE$101:$AE$144,MATCH(Y34,WORLDCUP!$Z$101:$Z$144,0))),"","( "&amp;INDEX(WORLDCUP!$AE$101:$AE$144,MATCH(Y34,WORLDCUP!$Z$101:$Z$144,0))&amp;" )")</f>
        <v/>
      </c>
      <c r="AD34" s="422">
        <v>92</v>
      </c>
      <c r="AE34" s="423" t="str">
        <f ca="1">+MID(INDEX(WORLDCUP!$AA$101:$AA$144,MATCH(AD34,WORLDCUP!$Z$101:$Z$144,0)),1,3)</f>
        <v>Cor</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0</v>
      </c>
      <c r="BJ34" s="431">
        <f ca="1">COUNTIF(Pool!$C$182:$C$197,Fixture!BG34)-BK34-BL34-BM34-BN34-BO34</f>
        <v>1</v>
      </c>
      <c r="BK34" s="432">
        <f ca="1">COUNTIF(Pool!$C$210:$C$217,Fixture!BG34)-BL34-BM34-BN34-BO34</f>
        <v>0</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3</v>
      </c>
      <c r="E35" s="385">
        <f>IF(ISBLANK(INDEX(WORLDCUP!$AD$4:$AD$144,MATCH(A35,WORLDCUP!$AH$4:$AH$147,0))),"",INDEX(WORLDCUP!$AD$4:$AD$144,MATCH(A35,WORLDCUP!$AH$4:$AH$147,0)))</f>
        <v>1</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3</v>
      </c>
      <c r="Q35" s="385">
        <f>IF(ISBLANK(INDEX(WORLDCUP!$AD$4:$AD$144,MATCH(M35,WORLDCUP!$AH$4:$AH$147,0))),"",INDEX(WORLDCUP!$AD$4:$AD$144,MATCH(M35,WORLDCUP!$AH$4:$AH$147,0)))</f>
        <v>0</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Ing</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0</v>
      </c>
      <c r="BK35" s="432">
        <f ca="1">COUNTIF(Pool!$C$210:$C$217,Fixture!BG35)-BL35-BM35-BN35-BO35</f>
        <v>1</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2</v>
      </c>
      <c r="E36" s="412">
        <f>IF(ISBLANK(INDEX(WORLDCUP!$AD$4:$AD$144,MATCH(A36,WORLDCUP!$AH$4:$AH$147,0))),"",INDEX(WORLDCUP!$AD$4:$AD$144,MATCH(A36,WORLDCUP!$AH$4:$AH$147,0)))</f>
        <v>2</v>
      </c>
      <c r="F36" s="413" t="str">
        <f ca="1">+MID(INDEX(WORLDCUP!$AF$4:$AF$144,MATCH(A36,WORLDCUP!$AH$4:$AH$147,0)),1,3)</f>
        <v>Ecu</v>
      </c>
      <c r="G36" s="414">
        <v>1</v>
      </c>
      <c r="H36" s="415" t="str">
        <f ca="1">+MID(INDEX(WORLDCUP!$AL$6:$AL$97,MATCH(L36,WORLDCUP!$AI$6:$AI$97,0)),1,3)</f>
        <v>Ale</v>
      </c>
      <c r="I36" s="416">
        <f ca="1">+INDEX(WORLDCUP!$AM$6:$AM$97,MATCH(L36,WORLDCUP!$AI$6:$AI$97,0))</f>
        <v>7</v>
      </c>
      <c r="J36" s="417">
        <f ca="1">+INDEX(WORLDCUP!$AT$6:$AT$97,MATCH(L36,WORLDCUP!$AI$6:$AI$97,0))</f>
        <v>3</v>
      </c>
      <c r="K36" s="418" t="str">
        <f ca="1">+INDEX(WORLDCUP!$AR$6:$AR$97,MATCH(L36,WORLDCUP!$AI$6:$AI$97,0))&amp;"-"&amp;INDEX(WORLDCUP!$AS$6:$AS$97,MATCH(L36,WORLDCUP!$AI$6:$AI$97,0))</f>
        <v>6-3</v>
      </c>
      <c r="L36" s="169" t="s">
        <v>671</v>
      </c>
      <c r="M36" s="169">
        <v>24</v>
      </c>
      <c r="N36" s="528"/>
      <c r="O36" s="411" t="str">
        <f ca="1">+MID(INDEX(WORLDCUP!$AA$4:$AA$144,MATCH(M36,WORLDCUP!$AH$4:$AH$147,0)),1,3)</f>
        <v>Uzb</v>
      </c>
      <c r="P36" s="412">
        <f>IF(ISBLANK(INDEX(WORLDCUP!$AC$4:$AC$144,MATCH(M36,WORLDCUP!$AH$4:$AH$147,0))),"",INDEX(WORLDCUP!$AC$4:$AC$144,MATCH(M36,WORLDCUP!$AH$4:$AH$147,0)))</f>
        <v>0</v>
      </c>
      <c r="Q36" s="412">
        <f>IF(ISBLANK(INDEX(WORLDCUP!$AD$4:$AD$144,MATCH(M36,WORLDCUP!$AH$4:$AH$147,0))),"",INDEX(WORLDCUP!$AD$4:$AD$144,MATCH(M36,WORLDCUP!$AH$4:$AH$147,0)))</f>
        <v>2</v>
      </c>
      <c r="R36" s="413" t="str">
        <f ca="1">+MID(INDEX(WORLDCUP!$AF$4:$AF$144,MATCH(M36,WORLDCUP!$AH$4:$AH$147,0)),1,3)</f>
        <v>Col</v>
      </c>
      <c r="S36" s="414">
        <v>1</v>
      </c>
      <c r="T36" s="415" t="str">
        <f ca="1">+MID(INDEX(WORLDCUP!$AL$6:$AL$97,MATCH(X36,WORLDCUP!$AI$6:$AI$97,0)),1,3)</f>
        <v>Por</v>
      </c>
      <c r="U36" s="416">
        <f ca="1">+INDEX(WORLDCUP!$AM$6:$AM$97,MATCH(X36,WORLDCUP!$AI$6:$AI$97,0))</f>
        <v>7</v>
      </c>
      <c r="V36" s="417">
        <f ca="1">+INDEX(WORLDCUP!$AT$6:$AT$97,MATCH(X36,WORLDCUP!$AI$6:$AI$97,0))</f>
        <v>8</v>
      </c>
      <c r="W36" s="418" t="str">
        <f ca="1">+INDEX(WORLDCUP!$AR$6:$AR$97,MATCH(X36,WORLDCUP!$AI$6:$AI$97,0))&amp;"-"&amp;INDEX(WORLDCUP!$AS$6:$AS$97,MATCH(X36,WORLDCUP!$AI$6:$AI$97,0))</f>
        <v>10-2</v>
      </c>
      <c r="X36" s="169" t="s">
        <v>689</v>
      </c>
      <c r="Y36" s="169">
        <v>80</v>
      </c>
      <c r="Z36" s="392" t="s">
        <v>692</v>
      </c>
      <c r="AA36" s="393" t="str">
        <f ca="1">+MID(INDEX(WORLDCUP!$AA$101:$AA$144,MATCH(Y36,WORLDCUP!$Z$101:$Z$144,0)),1,3)</f>
        <v>Ing</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1</v>
      </c>
      <c r="BJ36" s="431">
        <f ca="1">COUNTIF(Pool!$C$182:$C$197,Fixture!BG36)-BK36-BL36-BM36-BN36-BO36</f>
        <v>0</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1</v>
      </c>
      <c r="E37" s="412">
        <f>IF(ISBLANK(INDEX(WORLDCUP!$AD$4:$AD$144,MATCH(A37,WORLDCUP!$AH$4:$AH$147,0))),"",INDEX(WORLDCUP!$AD$4:$AD$144,MATCH(A37,WORLDCUP!$AH$4:$AH$147,0)))</f>
        <v>0</v>
      </c>
      <c r="F37" s="413" t="str">
        <f ca="1">+MID(INDEX(WORLDCUP!$AF$4:$AF$144,MATCH(A37,WORLDCUP!$AH$4:$AH$147,0)),1,3)</f>
        <v>Cos</v>
      </c>
      <c r="G37" s="434">
        <v>2</v>
      </c>
      <c r="H37" s="435" t="str">
        <f ca="1">+MID(INDEX(WORLDCUP!$AL$6:$AL$97,MATCH(L37,WORLDCUP!$AI$6:$AI$97,0)),1,3)</f>
        <v>Ecu</v>
      </c>
      <c r="I37" s="34">
        <f ca="1">+INDEX(WORLDCUP!$AM$6:$AM$97,MATCH(L37,WORLDCUP!$AI$6:$AI$97,0))</f>
        <v>5</v>
      </c>
      <c r="J37" s="35">
        <f ca="1">+INDEX(WORLDCUP!$AT$6:$AT$97,MATCH(L37,WORLDCUP!$AI$6:$AI$97,0))</f>
        <v>2</v>
      </c>
      <c r="K37" s="39" t="str">
        <f ca="1">+INDEX(WORLDCUP!$AR$6:$AR$97,MATCH(L37,WORLDCUP!$AI$6:$AI$97,0))&amp;"-"&amp;INDEX(WORLDCUP!$AS$6:$AS$97,MATCH(L37,WORLDCUP!$AI$6:$AI$97,0))</f>
        <v>6-4</v>
      </c>
      <c r="L37" s="169" t="s">
        <v>672</v>
      </c>
      <c r="M37" s="169">
        <v>47</v>
      </c>
      <c r="N37" s="528"/>
      <c r="O37" s="411" t="str">
        <f ca="1">+MID(INDEX(WORLDCUP!$AA$4:$AA$144,MATCH(M37,WORLDCUP!$AH$4:$AH$147,0)),1,3)</f>
        <v>Por</v>
      </c>
      <c r="P37" s="412">
        <f>IF(ISBLANK(INDEX(WORLDCUP!$AC$4:$AC$144,MATCH(M37,WORLDCUP!$AH$4:$AH$147,0))),"",INDEX(WORLDCUP!$AC$4:$AC$144,MATCH(M37,WORLDCUP!$AH$4:$AH$147,0)))</f>
        <v>5</v>
      </c>
      <c r="Q37" s="412">
        <f>IF(ISBLANK(INDEX(WORLDCUP!$AD$4:$AD$144,MATCH(M37,WORLDCUP!$AH$4:$AH$147,0))),"",INDEX(WORLDCUP!$AD$4:$AD$144,MATCH(M37,WORLDCUP!$AH$4:$AH$147,0)))</f>
        <v>0</v>
      </c>
      <c r="R37" s="413" t="str">
        <f ca="1">+MID(INDEX(WORLDCUP!$AF$4:$AF$144,MATCH(M37,WORLDCUP!$AH$4:$AH$147,0)),1,3)</f>
        <v>Uzb</v>
      </c>
      <c r="S37" s="434">
        <v>2</v>
      </c>
      <c r="T37" s="435" t="str">
        <f ca="1">+MID(INDEX(WORLDCUP!$AL$6:$AL$97,MATCH(X37,WORLDCUP!$AI$6:$AI$97,0)),1,3)</f>
        <v>Col</v>
      </c>
      <c r="U37" s="34">
        <f ca="1">+INDEX(WORLDCUP!$AM$6:$AM$97,MATCH(X37,WORLDCUP!$AI$6:$AI$97,0))</f>
        <v>7</v>
      </c>
      <c r="V37" s="35">
        <f ca="1">+INDEX(WORLDCUP!$AT$6:$AT$97,MATCH(X37,WORLDCUP!$AI$6:$AI$97,0))</f>
        <v>3</v>
      </c>
      <c r="W37" s="39" t="str">
        <f ca="1">+INDEX(WORLDCUP!$AR$6:$AR$97,MATCH(X37,WORLDCUP!$AI$6:$AI$97,0))&amp;"-"&amp;INDEX(WORLDCUP!$AS$6:$AS$97,MATCH(X37,WORLDCUP!$AI$6:$AI$97,0))</f>
        <v>6-3</v>
      </c>
      <c r="X37" s="169" t="s">
        <v>690</v>
      </c>
      <c r="Y37" s="169">
        <v>80</v>
      </c>
      <c r="Z37" s="392" t="s">
        <v>735</v>
      </c>
      <c r="AA37" s="447" t="str">
        <f ca="1">+MID(INDEX(WORLDCUP!$AF$101:$AF$144,MATCH(Y37,WORLDCUP!$Z$101:$Z$144,0)),1,IF(WORLDCUP!$H$113&lt;144,6,3))</f>
        <v>Sen</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Bra</v>
      </c>
      <c r="AN37" s="476">
        <f>+IF(ISBLANK(INDEX(WORLDCUP!$AC$101:$AC$144,MATCH(AL37,WORLDCUP!$Z$101:$Z$144,0))),"",INDEX(WORLDCUP!$AC$101:$AC$144,MATCH(AL37,WORLDCUP!$Z$101:$Z$144,0)))</f>
        <v>0</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1</v>
      </c>
      <c r="BI37" s="430">
        <f ca="1">COUNTIF(Pool!$C$130:$C$161,Fixture!BG37)-BJ37-BK37-BL37-BM37-BN37-BO37</f>
        <v>0</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2</v>
      </c>
      <c r="E38" s="412">
        <f>IF(ISBLANK(INDEX(WORLDCUP!$AD$4:$AD$144,MATCH(A38,WORLDCUP!$AH$4:$AH$147,0))),"",INDEX(WORLDCUP!$AD$4:$AD$144,MATCH(A38,WORLDCUP!$AH$4:$AH$147,0)))</f>
        <v>0</v>
      </c>
      <c r="F38" s="413" t="str">
        <f ca="1">+MID(INDEX(WORLDCUP!$AF$4:$AF$144,MATCH(A38,WORLDCUP!$AH$4:$AH$147,0)),1,3)</f>
        <v>Cur</v>
      </c>
      <c r="G38" s="434">
        <v>3</v>
      </c>
      <c r="H38" s="435" t="str">
        <f ca="1">+MID(INDEX(WORLDCUP!$AL$6:$AL$97,MATCH(L38,WORLDCUP!$AI$6:$AI$97,0)),1,3)</f>
        <v>Cos</v>
      </c>
      <c r="I38" s="34">
        <f ca="1">+INDEX(WORLDCUP!$AM$6:$AM$97,MATCH(L38,WORLDCUP!$AI$6:$AI$97,0))</f>
        <v>4</v>
      </c>
      <c r="J38" s="35">
        <f ca="1">+INDEX(WORLDCUP!$AT$6:$AT$97,MATCH(L38,WORLDCUP!$AI$6:$AI$97,0))</f>
        <v>0</v>
      </c>
      <c r="K38" s="39" t="str">
        <f ca="1">+INDEX(WORLDCUP!$AR$6:$AR$97,MATCH(L38,WORLDCUP!$AI$6:$AI$97,0))&amp;"-"&amp;INDEX(WORLDCUP!$AS$6:$AS$97,MATCH(L38,WORLDCUP!$AI$6:$AI$97,0))</f>
        <v>4-4</v>
      </c>
      <c r="L38" s="169" t="s">
        <v>93</v>
      </c>
      <c r="M38" s="169">
        <v>48</v>
      </c>
      <c r="N38" s="528"/>
      <c r="O38" s="411" t="str">
        <f ca="1">+MID(INDEX(WORLDCUP!$AA$4:$AA$144,MATCH(M38,WORLDCUP!$AH$4:$AH$147,0)),1,3)</f>
        <v>Col</v>
      </c>
      <c r="P38" s="412">
        <f>IF(ISBLANK(INDEX(WORLDCUP!$AC$4:$AC$144,MATCH(M38,WORLDCUP!$AH$4:$AH$147,0))),"",INDEX(WORLDCUP!$AC$4:$AC$144,MATCH(M38,WORLDCUP!$AH$4:$AH$147,0)))</f>
        <v>2</v>
      </c>
      <c r="Q38" s="412">
        <f>IF(ISBLANK(INDEX(WORLDCUP!$AD$4:$AD$144,MATCH(M38,WORLDCUP!$AH$4:$AH$147,0))),"",INDEX(WORLDCUP!$AD$4:$AD$144,MATCH(M38,WORLDCUP!$AH$4:$AH$147,0)))</f>
        <v>1</v>
      </c>
      <c r="R38" s="413" t="str">
        <f ca="1">+MID(INDEX(WORLDCUP!$AF$4:$AF$144,MATCH(M38,WORLDCUP!$AH$4:$AH$147,0)),1,3)</f>
        <v xml:space="preserve">RD </v>
      </c>
      <c r="S38" s="434">
        <v>3</v>
      </c>
      <c r="T38" s="435" t="str">
        <f ca="1">+MID(INDEX(WORLDCUP!$AL$6:$AL$97,MATCH(X38,WORLDCUP!$AI$6:$AI$97,0)),1,3)</f>
        <v xml:space="preserve">RD </v>
      </c>
      <c r="U38" s="34">
        <f ca="1">+INDEX(WORLDCUP!$AM$6:$AM$97,MATCH(X38,WORLDCUP!$AI$6:$AI$97,0))</f>
        <v>3</v>
      </c>
      <c r="V38" s="35">
        <f ca="1">+INDEX(WORLDCUP!$AT$6:$AT$97,MATCH(X38,WORLDCUP!$AI$6:$AI$97,0))</f>
        <v>-3</v>
      </c>
      <c r="W38" s="39" t="str">
        <f ca="1">+INDEX(WORLDCUP!$AR$6:$AR$97,MATCH(X38,WORLDCUP!$AI$6:$AI$97,0))&amp;"-"&amp;INDEX(WORLDCUP!$AS$6:$AS$97,MATCH(X38,WORLDCUP!$AI$6:$AI$97,0))</f>
        <v>2-5</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Port</v>
      </c>
      <c r="AN38" s="476">
        <f>+IF(ISBLANK(INDEX(WORLDCUP!$AD$101:$AD$144,MATCH(AL38,WORLDCUP!$Z$101:$Z$144,0))),"",INDEX(WORLDCUP!$AD$101:$AD$144,MATCH(AL38,WORLDCUP!$Z$101:$Z$144,0)))</f>
        <v>1</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1</v>
      </c>
      <c r="BJ38" s="431">
        <f ca="1">COUNTIF(Pool!$C$182:$C$197,Fixture!BG38)-BK38-BL38-BM38-BN38-BO38</f>
        <v>0</v>
      </c>
      <c r="BK38" s="432">
        <f ca="1">COUNTIF(Pool!$C$210:$C$217,Fixture!BG38)-BL38-BM38-BN38-BO38</f>
        <v>0</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1</v>
      </c>
      <c r="E39" s="412">
        <f>IF(ISBLANK(INDEX(WORLDCUP!$AD$4:$AD$144,MATCH(A39,WORLDCUP!$AH$4:$AH$147,0))),"",INDEX(WORLDCUP!$AD$4:$AD$144,MATCH(A39,WORLDCUP!$AH$4:$AH$147,0)))</f>
        <v>2</v>
      </c>
      <c r="F39" s="413" t="str">
        <f ca="1">+MID(INDEX(WORLDCUP!$AF$4:$AF$144,MATCH(A39,WORLDCUP!$AH$4:$AH$147,0)),1,3)</f>
        <v>Cos</v>
      </c>
      <c r="G39" s="434">
        <v>4</v>
      </c>
      <c r="H39" s="443" t="str">
        <f ca="1">+MID(INDEX(WORLDCUP!$AL$6:$AL$97,MATCH(L39,WORLDCUP!$AI$6:$AI$97,0)),1,3)</f>
        <v>Cur</v>
      </c>
      <c r="I39" s="444">
        <f ca="1">+INDEX(WORLDCUP!$AM$6:$AM$97,MATCH(L39,WORLDCUP!$AI$6:$AI$97,0))</f>
        <v>0</v>
      </c>
      <c r="J39" s="445">
        <f ca="1">+INDEX(WORLDCUP!$AT$6:$AT$97,MATCH(L39,WORLDCUP!$AI$6:$AI$97,0))</f>
        <v>-5</v>
      </c>
      <c r="K39" s="446" t="str">
        <f ca="1">+INDEX(WORLDCUP!$AR$6:$AR$97,MATCH(L39,WORLDCUP!$AI$6:$AI$97,0))&amp;"-"&amp;INDEX(WORLDCUP!$AS$6:$AS$97,MATCH(L39,WORLDCUP!$AI$6:$AI$97,0))</f>
        <v>2-7</v>
      </c>
      <c r="L39" s="169" t="s">
        <v>673</v>
      </c>
      <c r="M39" s="169">
        <v>71</v>
      </c>
      <c r="N39" s="528"/>
      <c r="O39" s="411" t="str">
        <f ca="1">+MID(INDEX(WORLDCUP!$AA$4:$AA$144,MATCH(M39,WORLDCUP!$AH$4:$AH$147,0)),1,3)</f>
        <v>Col</v>
      </c>
      <c r="P39" s="412">
        <f>IF(ISBLANK(INDEX(WORLDCUP!$AC$4:$AC$144,MATCH(M39,WORLDCUP!$AH$4:$AH$147,0))),"",INDEX(WORLDCUP!$AC$4:$AC$144,MATCH(M39,WORLDCUP!$AH$4:$AH$147,0)))</f>
        <v>2</v>
      </c>
      <c r="Q39" s="412">
        <f>IF(ISBLANK(INDEX(WORLDCUP!$AD$4:$AD$144,MATCH(M39,WORLDCUP!$AH$4:$AH$147,0))),"",INDEX(WORLDCUP!$AD$4:$AD$144,MATCH(M39,WORLDCUP!$AH$4:$AH$147,0)))</f>
        <v>2</v>
      </c>
      <c r="R39" s="413" t="str">
        <f ca="1">+MID(INDEX(WORLDCUP!$AF$4:$AF$144,MATCH(M39,WORLDCUP!$AH$4:$AH$147,0)),1,3)</f>
        <v>Por</v>
      </c>
      <c r="S39" s="434">
        <v>4</v>
      </c>
      <c r="T39" s="443" t="str">
        <f ca="1">+MID(INDEX(WORLDCUP!$AL$6:$AL$97,MATCH(X39,WORLDCUP!$AI$6:$AI$97,0)),1,3)</f>
        <v>Uzb</v>
      </c>
      <c r="U39" s="444">
        <f ca="1">+INDEX(WORLDCUP!$AM$6:$AM$97,MATCH(X39,WORLDCUP!$AI$6:$AI$97,0))</f>
        <v>0</v>
      </c>
      <c r="V39" s="445">
        <f ca="1">+INDEX(WORLDCUP!$AT$6:$AT$97,MATCH(X39,WORLDCUP!$AI$6:$AI$97,0))</f>
        <v>-8</v>
      </c>
      <c r="W39" s="446" t="str">
        <f ca="1">+INDEX(WORLDCUP!$AR$6:$AR$97,MATCH(X39,WORLDCUP!$AI$6:$AI$97,0))&amp;"-"&amp;INDEX(WORLDCUP!$AS$6:$AS$97,MATCH(X39,WORLDCUP!$AI$6:$AI$97,0))</f>
        <v>0-8</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1</v>
      </c>
      <c r="BI39" s="430">
        <f ca="1">COUNTIF(Pool!$C$130:$C$161,Fixture!BG39)-BJ39-BK39-BL39-BM39-BN39-BO39</f>
        <v>0</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2</v>
      </c>
      <c r="E40" s="455">
        <f>IF(ISBLANK(INDEX(WORLDCUP!$AD$4:$AD$144,MATCH(A40,WORLDCUP!$AH$4:$AH$147,0))),"",INDEX(WORLDCUP!$AD$4:$AD$144,MATCH(A40,WORLDCUP!$AH$4:$AH$147,0)))</f>
        <v>2</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1</v>
      </c>
      <c r="Q40" s="455">
        <f>IF(ISBLANK(INDEX(WORLDCUP!$AD$4:$AD$144,MATCH(M40,WORLDCUP!$AH$4:$AH$147,0))),"",INDEX(WORLDCUP!$AD$4:$AD$144,MATCH(M40,WORLDCUP!$AH$4:$AH$147,0)))</f>
        <v>0</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1</v>
      </c>
      <c r="BI40" s="430">
        <f ca="1">COUNTIF(Pool!$C$130:$C$161,Fixture!BG40)-BJ40-BK40-BL40-BM40-BN40-BO40</f>
        <v>0</v>
      </c>
      <c r="BJ40" s="431">
        <f ca="1">COUNTIF(Pool!$C$182:$C$197,Fixture!BG40)-BK40-BL40-BM40-BN40-BO40</f>
        <v>0</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Bél</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0</v>
      </c>
      <c r="BL41" s="432">
        <f ca="1">COUNTIF(Pool!$C$226:$C$229,Fixture!BG41)-BM41-BN41-BO41</f>
        <v>0</v>
      </c>
      <c r="BM41" s="430">
        <f ca="1">COUNTIF(Pool!$C$252,Fixture!BG41)</f>
        <v>0</v>
      </c>
      <c r="BN41" s="430">
        <f ca="1">COUNTIF(Pool!$C$251,Fixture!BG41)</f>
        <v>1</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Est</v>
      </c>
      <c r="AB42" s="439">
        <f>+IF(ISBLANK(INDEX(WORLDCUP!$AC$101:$AC$144,MATCH(Y42,WORLDCUP!$Z$101:$Z$144,0))),"",INDEX(WORLDCUP!$AC$101:$AC$144,MATCH(Y42,WORLDCUP!$Z$101:$Z$144,0)))</f>
        <v>0</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1</v>
      </c>
      <c r="BI42" s="430">
        <f ca="1">COUNTIF(Pool!$C$130:$C$161,Fixture!BG42)-BJ42-BK42-BL42-BM42-BN42-BO42</f>
        <v>0</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1</v>
      </c>
      <c r="E43" s="385">
        <f>IF(ISBLANK(INDEX(WORLDCUP!$AD$4:$AD$144,MATCH(A43,WORLDCUP!$AH$4:$AH$147,0))),"",INDEX(WORLDCUP!$AD$4:$AD$144,MATCH(A43,WORLDCUP!$AH$4:$AH$147,0)))</f>
        <v>1</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1</v>
      </c>
      <c r="Q43" s="385">
        <f>IF(ISBLANK(INDEX(WORLDCUP!$AD$4:$AD$144,MATCH(M43,WORLDCUP!$AH$4:$AH$147,0))),"",INDEX(WORLDCUP!$AD$4:$AD$144,MATCH(M43,WORLDCUP!$AH$4:$AH$147,0)))</f>
        <v>1</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Bél</v>
      </c>
      <c r="AB43" s="448">
        <f>+IF(ISBLANK(INDEX(WORLDCUP!$AD$101:$AD$144,MATCH(Y43,WORLDCUP!$Z$101:$Z$144,0))),"",INDEX(WORLDCUP!$AD$101:$AD$144,MATCH(Y43,WORLDCUP!$Z$101:$Z$144,0)))</f>
        <v>1</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0</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1</v>
      </c>
      <c r="BI43" s="430">
        <f ca="1">COUNTIF(Pool!$C$130:$C$161,Fixture!BG43)-BJ43-BK43-BL43-BM43-BN43-BO43</f>
        <v>0</v>
      </c>
      <c r="BJ43" s="431">
        <f ca="1">COUNTIF(Pool!$C$182:$C$197,Fixture!BG43)-BK43-BL43-BM43-BN43-BO43</f>
        <v>0</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1</v>
      </c>
      <c r="E44" s="412">
        <f>IF(ISBLANK(INDEX(WORLDCUP!$AD$4:$AD$144,MATCH(A44,WORLDCUP!$AH$4:$AH$147,0))),"",INDEX(WORLDCUP!$AD$4:$AD$144,MATCH(A44,WORLDCUP!$AH$4:$AH$147,0)))</f>
        <v>0</v>
      </c>
      <c r="F44" s="413" t="str">
        <f ca="1">+MID(INDEX(WORLDCUP!$AF$4:$AF$144,MATCH(A44,WORLDCUP!$AH$4:$AH$147,0)),1,3)</f>
        <v>Tún</v>
      </c>
      <c r="G44" s="414">
        <v>1</v>
      </c>
      <c r="H44" s="415" t="str">
        <f ca="1">+MID(INDEX(WORLDCUP!$AL$6:$AL$97,MATCH(L44,WORLDCUP!$AI$6:$AI$97,0)),1,3)</f>
        <v>Paí</v>
      </c>
      <c r="I44" s="416">
        <f ca="1">+INDEX(WORLDCUP!$AM$6:$AM$97,MATCH(L44,WORLDCUP!$AI$6:$AI$97,0))</f>
        <v>7</v>
      </c>
      <c r="J44" s="417">
        <f ca="1">+INDEX(WORLDCUP!$AT$6:$AT$97,MATCH(L44,WORLDCUP!$AI$6:$AI$97,0))</f>
        <v>3</v>
      </c>
      <c r="K44" s="418" t="str">
        <f ca="1">+INDEX(WORLDCUP!$AR$6:$AR$97,MATCH(L44,WORLDCUP!$AI$6:$AI$97,0))&amp;"-"&amp;INDEX(WORLDCUP!$AS$6:$AS$97,MATCH(L44,WORLDCUP!$AI$6:$AI$97,0))</f>
        <v>5-2</v>
      </c>
      <c r="L44" s="169" t="s">
        <v>674</v>
      </c>
      <c r="M44" s="169">
        <v>21</v>
      </c>
      <c r="N44" s="535"/>
      <c r="O44" s="411" t="str">
        <f ca="1">+MID(INDEX(WORLDCUP!$AA$4:$AA$144,MATCH(M44,WORLDCUP!$AH$4:$AH$147,0)),1,3)</f>
        <v>Gha</v>
      </c>
      <c r="P44" s="412">
        <f>IF(ISBLANK(INDEX(WORLDCUP!$AC$4:$AC$144,MATCH(M44,WORLDCUP!$AH$4:$AH$147,0))),"",INDEX(WORLDCUP!$AC$4:$AC$144,MATCH(M44,WORLDCUP!$AH$4:$AH$147,0)))</f>
        <v>0</v>
      </c>
      <c r="Q44" s="412">
        <f>IF(ISBLANK(INDEX(WORLDCUP!$AD$4:$AD$144,MATCH(M44,WORLDCUP!$AH$4:$AH$147,0))),"",INDEX(WORLDCUP!$AD$4:$AD$144,MATCH(M44,WORLDCUP!$AH$4:$AH$147,0)))</f>
        <v>0</v>
      </c>
      <c r="R44" s="413" t="str">
        <f ca="1">+MID(INDEX(WORLDCUP!$AF$4:$AF$144,MATCH(M44,WORLDCUP!$AH$4:$AH$147,0)),1,3)</f>
        <v>Pan</v>
      </c>
      <c r="S44" s="414">
        <v>1</v>
      </c>
      <c r="T44" s="415" t="str">
        <f ca="1">+MID(INDEX(WORLDCUP!$AL$6:$AL$97,MATCH(X44,WORLDCUP!$AI$6:$AI$97,0)),1,3)</f>
        <v>Ing</v>
      </c>
      <c r="U44" s="416">
        <f ca="1">+INDEX(WORLDCUP!$AM$6:$AM$97,MATCH(X44,WORLDCUP!$AI$6:$AI$97,0))</f>
        <v>7</v>
      </c>
      <c r="V44" s="417">
        <f ca="1">+INDEX(WORLDCUP!$AT$6:$AT$97,MATCH(X44,WORLDCUP!$AI$6:$AI$97,0))</f>
        <v>3</v>
      </c>
      <c r="W44" s="418" t="str">
        <f ca="1">+INDEX(WORLDCUP!$AR$6:$AR$97,MATCH(X44,WORLDCUP!$AI$6:$AI$97,0))&amp;"-"&amp;INDEX(WORLDCUP!$AS$6:$AS$97,MATCH(X44,WORLDCUP!$AI$6:$AI$97,0))</f>
        <v>6-3</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1</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0</v>
      </c>
      <c r="BI44" s="430">
        <f ca="1">COUNTIF(Pool!$C$130:$C$161,Fixture!BG44)-BJ44-BK44-BL44-BM44-BN44-BO44</f>
        <v>1</v>
      </c>
      <c r="BJ44" s="431">
        <f ca="1">COUNTIF(Pool!$C$182:$C$197,Fixture!BG44)-BK44-BL44-BM44-BN44-BO44</f>
        <v>0</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2</v>
      </c>
      <c r="E45" s="412">
        <f>IF(ISBLANK(INDEX(WORLDCUP!$AD$4:$AD$144,MATCH(A45,WORLDCUP!$AH$4:$AH$147,0))),"",INDEX(WORLDCUP!$AD$4:$AD$144,MATCH(A45,WORLDCUP!$AH$4:$AH$147,0)))</f>
        <v>1</v>
      </c>
      <c r="F45" s="413" t="str">
        <f ca="1">+MID(INDEX(WORLDCUP!$AF$4:$AF$144,MATCH(A45,WORLDCUP!$AH$4:$AH$147,0)),1,3)</f>
        <v>Sue</v>
      </c>
      <c r="G45" s="434">
        <v>2</v>
      </c>
      <c r="H45" s="435" t="str">
        <f ca="1">+MID(INDEX(WORLDCUP!$AL$6:$AL$97,MATCH(L45,WORLDCUP!$AI$6:$AI$97,0)),1,3)</f>
        <v>Jap</v>
      </c>
      <c r="I45" s="34">
        <f ca="1">+INDEX(WORLDCUP!$AM$6:$AM$97,MATCH(L45,WORLDCUP!$AI$6:$AI$97,0))</f>
        <v>5</v>
      </c>
      <c r="J45" s="35">
        <f ca="1">+INDEX(WORLDCUP!$AT$6:$AT$97,MATCH(L45,WORLDCUP!$AI$6:$AI$97,0))</f>
        <v>1</v>
      </c>
      <c r="K45" s="39" t="str">
        <f ca="1">+INDEX(WORLDCUP!$AR$6:$AR$97,MATCH(L45,WORLDCUP!$AI$6:$AI$97,0))&amp;"-"&amp;INDEX(WORLDCUP!$AS$6:$AS$97,MATCH(L45,WORLDCUP!$AI$6:$AI$97,0))</f>
        <v>5-4</v>
      </c>
      <c r="L45" s="169" t="s">
        <v>675</v>
      </c>
      <c r="M45" s="169">
        <v>45</v>
      </c>
      <c r="N45" s="535"/>
      <c r="O45" s="411" t="str">
        <f ca="1">+MID(INDEX(WORLDCUP!$AA$4:$AA$144,MATCH(M45,WORLDCUP!$AH$4:$AH$147,0)),1,3)</f>
        <v>Ing</v>
      </c>
      <c r="P45" s="412">
        <f>IF(ISBLANK(INDEX(WORLDCUP!$AC$4:$AC$144,MATCH(M45,WORLDCUP!$AH$4:$AH$147,0))),"",INDEX(WORLDCUP!$AC$4:$AC$144,MATCH(M45,WORLDCUP!$AH$4:$AH$147,0)))</f>
        <v>2</v>
      </c>
      <c r="Q45" s="412">
        <f>IF(ISBLANK(INDEX(WORLDCUP!$AD$4:$AD$144,MATCH(M45,WORLDCUP!$AH$4:$AH$147,0))),"",INDEX(WORLDCUP!$AD$4:$AD$144,MATCH(M45,WORLDCUP!$AH$4:$AH$147,0)))</f>
        <v>1</v>
      </c>
      <c r="R45" s="413" t="str">
        <f ca="1">+MID(INDEX(WORLDCUP!$AF$4:$AF$144,MATCH(M45,WORLDCUP!$AH$4:$AH$147,0)),1,3)</f>
        <v>Gha</v>
      </c>
      <c r="S45" s="434">
        <v>2</v>
      </c>
      <c r="T45" s="435" t="str">
        <f ca="1">+MID(INDEX(WORLDCUP!$AL$6:$AL$97,MATCH(X45,WORLDCUP!$AI$6:$AI$97,0)),1,3)</f>
        <v>Cro</v>
      </c>
      <c r="U45" s="34">
        <f ca="1">+INDEX(WORLDCUP!$AM$6:$AM$97,MATCH(X45,WORLDCUP!$AI$6:$AI$97,0))</f>
        <v>5</v>
      </c>
      <c r="V45" s="35">
        <f ca="1">+INDEX(WORLDCUP!$AT$6:$AT$97,MATCH(X45,WORLDCUP!$AI$6:$AI$97,0))</f>
        <v>1</v>
      </c>
      <c r="W45" s="39" t="str">
        <f ca="1">+INDEX(WORLDCUP!$AR$6:$AR$97,MATCH(X45,WORLDCUP!$AI$6:$AI$97,0))&amp;"-"&amp;INDEX(WORLDCUP!$AS$6:$AS$97,MATCH(X45,WORLDCUP!$AI$6:$AI$97,0))</f>
        <v>5-4</v>
      </c>
      <c r="X45" s="169" t="s">
        <v>693</v>
      </c>
      <c r="Y45" s="169">
        <v>85</v>
      </c>
      <c r="Z45" s="392" t="s">
        <v>658</v>
      </c>
      <c r="AA45" s="393" t="str">
        <f ca="1">+MID(INDEX(WORLDCUP!$AA$101:$AA$144,MATCH(Y45,WORLDCUP!$Z$101:$Z$144,0)),1,3)</f>
        <v>Bos</v>
      </c>
      <c r="AB45" s="394">
        <f>+IF(ISBLANK(INDEX(WORLDCUP!$AC$101:$AC$144,MATCH(Y45,WORLDCUP!$Z$101:$Z$144,0))),"",INDEX(WORLDCUP!$AC$101:$AC$144,MATCH(Y45,WORLDCUP!$Z$101:$Z$144,0)))</f>
        <v>1</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1</v>
      </c>
      <c r="BI45" s="430">
        <f ca="1">COUNTIF(Pool!$C$130:$C$161,Fixture!BG45)-BJ45-BK45-BL45-BM45-BN45-BO45</f>
        <v>0</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2</v>
      </c>
      <c r="F46" s="413" t="str">
        <f ca="1">+MID(INDEX(WORLDCUP!$AF$4:$AF$144,MATCH(A46,WORLDCUP!$AH$4:$AH$147,0)),1,3)</f>
        <v>Jap</v>
      </c>
      <c r="G46" s="434">
        <v>3</v>
      </c>
      <c r="H46" s="435" t="str">
        <f ca="1">+MID(INDEX(WORLDCUP!$AL$6:$AL$97,MATCH(L46,WORLDCUP!$AI$6:$AI$97,0)),1,3)</f>
        <v>Sue</v>
      </c>
      <c r="I46" s="34">
        <f ca="1">+INDEX(WORLDCUP!$AM$6:$AM$97,MATCH(L46,WORLDCUP!$AI$6:$AI$97,0))</f>
        <v>4</v>
      </c>
      <c r="J46" s="35">
        <f ca="1">+INDEX(WORLDCUP!$AT$6:$AT$97,MATCH(L46,WORLDCUP!$AI$6:$AI$97,0))</f>
        <v>0</v>
      </c>
      <c r="K46" s="39" t="str">
        <f ca="1">+INDEX(WORLDCUP!$AR$6:$AR$97,MATCH(L46,WORLDCUP!$AI$6:$AI$97,0))&amp;"-"&amp;INDEX(WORLDCUP!$AS$6:$AS$97,MATCH(L46,WORLDCUP!$AI$6:$AI$97,0))</f>
        <v>4-4</v>
      </c>
      <c r="L46" s="169" t="s">
        <v>94</v>
      </c>
      <c r="M46" s="169">
        <v>46</v>
      </c>
      <c r="N46" s="535"/>
      <c r="O46" s="411" t="str">
        <f ca="1">+MID(INDEX(WORLDCUP!$AA$4:$AA$144,MATCH(M46,WORLDCUP!$AH$4:$AH$147,0)),1,3)</f>
        <v>Pan</v>
      </c>
      <c r="P46" s="412">
        <f>IF(ISBLANK(INDEX(WORLDCUP!$AC$4:$AC$144,MATCH(M46,WORLDCUP!$AH$4:$AH$147,0))),"",INDEX(WORLDCUP!$AC$4:$AC$144,MATCH(M46,WORLDCUP!$AH$4:$AH$147,0)))</f>
        <v>1</v>
      </c>
      <c r="Q46" s="412">
        <f>IF(ISBLANK(INDEX(WORLDCUP!$AD$4:$AD$144,MATCH(M46,WORLDCUP!$AH$4:$AH$147,0))),"",INDEX(WORLDCUP!$AD$4:$AD$144,MATCH(M46,WORLDCUP!$AH$4:$AH$147,0)))</f>
        <v>2</v>
      </c>
      <c r="R46" s="413" t="str">
        <f ca="1">+MID(INDEX(WORLDCUP!$AF$4:$AF$144,MATCH(M46,WORLDCUP!$AH$4:$AH$147,0)),1,3)</f>
        <v>Cro</v>
      </c>
      <c r="S46" s="434">
        <v>3</v>
      </c>
      <c r="T46" s="435" t="str">
        <f ca="1">+MID(INDEX(WORLDCUP!$AL$6:$AL$97,MATCH(X46,WORLDCUP!$AI$6:$AI$97,0)),1,3)</f>
        <v>Gha</v>
      </c>
      <c r="U46" s="34">
        <f ca="1">+INDEX(WORLDCUP!$AM$6:$AM$97,MATCH(X46,WORLDCUP!$AI$6:$AI$97,0))</f>
        <v>2</v>
      </c>
      <c r="V46" s="35">
        <f ca="1">+INDEX(WORLDCUP!$AT$6:$AT$97,MATCH(X46,WORLDCUP!$AI$6:$AI$97,0))</f>
        <v>-1</v>
      </c>
      <c r="W46" s="39" t="str">
        <f ca="1">+INDEX(WORLDCUP!$AR$6:$AR$97,MATCH(X46,WORLDCUP!$AI$6:$AI$97,0))&amp;"-"&amp;INDEX(WORLDCUP!$AS$6:$AS$97,MATCH(X46,WORLDCUP!$AI$6:$AI$97,0))</f>
        <v>3-4</v>
      </c>
      <c r="X46" s="169" t="s">
        <v>452</v>
      </c>
      <c r="Y46" s="169">
        <v>85</v>
      </c>
      <c r="Z46" s="392" t="s">
        <v>738</v>
      </c>
      <c r="AA46" s="393" t="str">
        <f ca="1">+MID(INDEX(WORLDCUP!$AF$101:$AF$144,MATCH(Y46,WORLDCUP!$Z$101:$Z$144,0)),1,IF(WORLDCUP!$H$113&lt;144,6,3))</f>
        <v>Irá</v>
      </c>
      <c r="AB46" s="420">
        <f>+IF(ISBLANK(INDEX(WORLDCUP!$AD$101:$AD$144,MATCH(Y46,WORLDCUP!$Z$101:$Z$144,0))),"",INDEX(WORLDCUP!$AD$101:$AD$144,MATCH(Y46,WORLDCUP!$Z$101:$Z$144,0)))</f>
        <v>0</v>
      </c>
      <c r="AC46" s="421" t="str">
        <f>+IF(ISBLANK(INDEX(WORLDCUP!$AE$101:$AE$144,MATCH(Y46,WORLDCUP!$Z$101:$Z$144,0))),"","( "&amp;INDEX(WORLDCUP!$AE$101:$AE$144,MATCH(Y46,WORLDCUP!$Z$101:$Z$144,0))&amp;" )")</f>
        <v/>
      </c>
      <c r="AD46" s="422">
        <v>96</v>
      </c>
      <c r="AE46" s="423" t="str">
        <f ca="1">+MID(INDEX(WORLDCUP!$AA$101:$AA$144,MATCH(AD46,WORLDCUP!$Z$101:$Z$144,0)),1,3)</f>
        <v>Bos</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2</v>
      </c>
      <c r="E47" s="412">
        <f>IF(ISBLANK(INDEX(WORLDCUP!$AD$4:$AD$144,MATCH(A47,WORLDCUP!$AH$4:$AH$147,0))),"",INDEX(WORLDCUP!$AD$4:$AD$144,MATCH(A47,WORLDCUP!$AH$4:$AH$147,0)))</f>
        <v>2</v>
      </c>
      <c r="F47" s="413" t="str">
        <f ca="1">+MID(INDEX(WORLDCUP!$AF$4:$AF$144,MATCH(A47,WORLDCUP!$AH$4:$AH$147,0)),1,3)</f>
        <v>Sue</v>
      </c>
      <c r="G47" s="434">
        <v>4</v>
      </c>
      <c r="H47" s="443" t="str">
        <f ca="1">+MID(INDEX(WORLDCUP!$AL$6:$AL$97,MATCH(L47,WORLDCUP!$AI$6:$AI$97,0)),1,3)</f>
        <v>Tún</v>
      </c>
      <c r="I47" s="444">
        <f ca="1">+INDEX(WORLDCUP!$AM$6:$AM$97,MATCH(L47,WORLDCUP!$AI$6:$AI$97,0))</f>
        <v>0</v>
      </c>
      <c r="J47" s="445">
        <f ca="1">+INDEX(WORLDCUP!$AT$6:$AT$97,MATCH(L47,WORLDCUP!$AI$6:$AI$97,0))</f>
        <v>-4</v>
      </c>
      <c r="K47" s="446" t="str">
        <f ca="1">+INDEX(WORLDCUP!$AR$6:$AR$97,MATCH(L47,WORLDCUP!$AI$6:$AI$97,0))&amp;"-"&amp;INDEX(WORLDCUP!$AS$6:$AS$97,MATCH(L47,WORLDCUP!$AI$6:$AI$97,0))</f>
        <v>1-5</v>
      </c>
      <c r="L47" s="169" t="s">
        <v>676</v>
      </c>
      <c r="M47" s="169">
        <v>67</v>
      </c>
      <c r="N47" s="535"/>
      <c r="O47" s="411" t="str">
        <f ca="1">+MID(INDEX(WORLDCUP!$AA$4:$AA$144,MATCH(M47,WORLDCUP!$AH$4:$AH$147,0)),1,3)</f>
        <v>Pan</v>
      </c>
      <c r="P47" s="412">
        <f>IF(ISBLANK(INDEX(WORLDCUP!$AC$4:$AC$144,MATCH(M47,WORLDCUP!$AH$4:$AH$147,0))),"",INDEX(WORLDCUP!$AC$4:$AC$144,MATCH(M47,WORLDCUP!$AH$4:$AH$147,0)))</f>
        <v>1</v>
      </c>
      <c r="Q47" s="412">
        <f>IF(ISBLANK(INDEX(WORLDCUP!$AD$4:$AD$144,MATCH(M47,WORLDCUP!$AH$4:$AH$147,0))),"",INDEX(WORLDCUP!$AD$4:$AD$144,MATCH(M47,WORLDCUP!$AH$4:$AH$147,0)))</f>
        <v>3</v>
      </c>
      <c r="R47" s="413" t="str">
        <f ca="1">+MID(INDEX(WORLDCUP!$AF$4:$AF$144,MATCH(M47,WORLDCUP!$AH$4:$AH$147,0)),1,3)</f>
        <v>Ing</v>
      </c>
      <c r="S47" s="434">
        <v>4</v>
      </c>
      <c r="T47" s="443" t="str">
        <f ca="1">+MID(INDEX(WORLDCUP!$AL$6:$AL$97,MATCH(X47,WORLDCUP!$AI$6:$AI$97,0)),1,3)</f>
        <v>Pan</v>
      </c>
      <c r="U47" s="444">
        <f ca="1">+INDEX(WORLDCUP!$AM$6:$AM$97,MATCH(X47,WORLDCUP!$AI$6:$AI$97,0))</f>
        <v>1</v>
      </c>
      <c r="V47" s="445">
        <f ca="1">+INDEX(WORLDCUP!$AT$6:$AT$97,MATCH(X47,WORLDCUP!$AI$6:$AI$97,0))</f>
        <v>-3</v>
      </c>
      <c r="W47" s="446" t="str">
        <f ca="1">+INDEX(WORLDCUP!$AR$6:$AR$97,MATCH(X47,WORLDCUP!$AI$6:$AI$97,0))&amp;"-"&amp;INDEX(WORLDCUP!$AS$6:$AS$97,MATCH(X47,WORLDCUP!$AI$6:$AI$97,0))</f>
        <v>2-5</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1</v>
      </c>
      <c r="BJ47" s="431">
        <f ca="1">COUNTIF(Pool!$C$182:$C$197,Fixture!BG47)-BK47-BL47-BM47-BN47-BO47</f>
        <v>0</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0</v>
      </c>
      <c r="E48" s="455">
        <f>IF(ISBLANK(INDEX(WORLDCUP!$AD$4:$AD$144,MATCH(A48,WORLDCUP!$AH$4:$AH$147,0))),"",INDEX(WORLDCUP!$AD$4:$AD$144,MATCH(A48,WORLDCUP!$AH$4:$AH$147,0)))</f>
        <v>2</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2</v>
      </c>
      <c r="Q48" s="455">
        <f>IF(ISBLANK(INDEX(WORLDCUP!$AD$4:$AD$144,MATCH(M48,WORLDCUP!$AH$4:$AH$147,0))),"",INDEX(WORLDCUP!$AD$4:$AD$144,MATCH(M48,WORLDCUP!$AH$4:$AH$147,0)))</f>
        <v>2</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Cos</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1</v>
      </c>
      <c r="BK49" s="432">
        <f ca="1">COUNTIF(Pool!$C$210:$C$217,Fixture!BG49)-BL49-BM49-BN49-BO49</f>
        <v>0</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3" width="10.89453125" style="16"/>
    <col min="4" max="4" width="17.3671875" style="16" bestFit="1" customWidth="1"/>
    <col min="5" max="6" width="10.89453125" style="16"/>
    <col min="7" max="7" width="17.3671875" style="16" bestFit="1" customWidth="1"/>
    <col min="8" max="8" width="13.05078125" style="16" customWidth="1"/>
    <col min="9" max="9" width="10.89453125" style="16"/>
    <col min="10" max="10" width="13.05078125" style="16" bestFit="1" customWidth="1"/>
    <col min="11" max="12" width="12.3671875" style="16" bestFit="1" customWidth="1"/>
    <col min="13" max="16384" width="10.8945312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9453125" defaultRowHeight="14.4"/>
  <cols>
    <col min="1" max="1" width="9.41796875" style="16" bestFit="1" customWidth="1"/>
    <col min="2" max="2" width="6.05078125" style="16" bestFit="1" customWidth="1"/>
    <col min="3" max="13" width="10.89453125" style="16"/>
    <col min="14" max="14" width="9.41796875" style="16" bestFit="1" customWidth="1"/>
    <col min="15" max="15" width="6.47265625" style="16" bestFit="1" customWidth="1"/>
    <col min="16" max="16384" width="10.8945312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Costa de Marfil</v>
      </c>
      <c r="D2" s="9" t="str">
        <f ca="1">+WORLDCUP!BD67</f>
        <v>Austria</v>
      </c>
      <c r="E2" s="9" t="str">
        <f ca="1">+WORLDCUP!BD66</f>
        <v>Senegal</v>
      </c>
      <c r="F2" s="9" t="str">
        <f ca="1">+WORLDCUP!BD63</f>
        <v>Suecia</v>
      </c>
      <c r="G2" s="9" t="str">
        <f ca="1">+WORLDCUP!BD65</f>
        <v>Arabia Saudita</v>
      </c>
      <c r="H2" s="9" t="str">
        <f ca="1">+WORLDCUP!BD64</f>
        <v>Irán</v>
      </c>
      <c r="I2" s="9" t="str">
        <f ca="1">+WORLDCUP!BD69</f>
        <v>Ghana</v>
      </c>
      <c r="J2" s="9" t="str">
        <f ca="1">+WORLDCUP!BD68</f>
        <v>RD Congo</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Irán</v>
      </c>
      <c r="E3" s="9" t="str">
        <f ca="1">+WORLDCUP!BD66</f>
        <v>Senegal</v>
      </c>
      <c r="F3" s="9" t="str">
        <f ca="1">+WORLDCUP!BD61</f>
        <v>Paraguay</v>
      </c>
      <c r="G3" s="9" t="str">
        <f ca="1">+WORLDCUP!BD67</f>
        <v>Austria</v>
      </c>
      <c r="H3" s="9" t="str">
        <f ca="1">+WORLDCUP!BD63</f>
        <v>Suecia</v>
      </c>
      <c r="I3" s="9" t="str">
        <f ca="1">+WORLDCUP!BD69</f>
        <v>Ghana</v>
      </c>
      <c r="J3" s="9" t="str">
        <f ca="1">+WORLDCUP!BD68</f>
        <v>RD Congo</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Costa de Marfil</v>
      </c>
      <c r="D4" s="9" t="str">
        <f ca="1">+WORLDCUP!BD67</f>
        <v>Austria</v>
      </c>
      <c r="E4" s="9" t="str">
        <f ca="1">+WORLDCUP!BD66</f>
        <v>Senegal</v>
      </c>
      <c r="F4" s="9" t="str">
        <f ca="1">+WORLDCUP!BD61</f>
        <v>Paraguay</v>
      </c>
      <c r="G4" s="9" t="str">
        <f ca="1">+WORLDCUP!BD65</f>
        <v>Arabia Saudita</v>
      </c>
      <c r="H4" s="9" t="str">
        <f ca="1">+WORLDCUP!BD64</f>
        <v>Irán</v>
      </c>
      <c r="I4" s="9" t="str">
        <f ca="1">+WORLDCUP!BD69</f>
        <v>Ghana</v>
      </c>
      <c r="J4" s="9" t="str">
        <f ca="1">+WORLDCUP!BD68</f>
        <v>RD Congo</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Costa de Marfil</v>
      </c>
      <c r="D5" s="9" t="str">
        <f ca="1">+WORLDCUP!BD67</f>
        <v>Austria</v>
      </c>
      <c r="E5" s="9" t="str">
        <f ca="1">+WORLDCUP!BD66</f>
        <v>Senegal</v>
      </c>
      <c r="F5" s="9" t="str">
        <f ca="1">+WORLDCUP!BD61</f>
        <v>Paraguay</v>
      </c>
      <c r="G5" s="9" t="str">
        <f ca="1">+WORLDCUP!BD65</f>
        <v>Arabia Saudita</v>
      </c>
      <c r="H5" s="9" t="str">
        <f ca="1">+WORLDCUP!BD63</f>
        <v>Suecia</v>
      </c>
      <c r="I5" s="9" t="str">
        <f ca="1">+WORLDCUP!BD69</f>
        <v>Ghana</v>
      </c>
      <c r="J5" s="9" t="str">
        <f ca="1">+WORLDCUP!BD68</f>
        <v>RD Congo</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Costa de Marfil</v>
      </c>
      <c r="D6" s="9" t="str">
        <f ca="1">+WORLDCUP!BD64</f>
        <v>Irán</v>
      </c>
      <c r="E6" s="9" t="str">
        <f ca="1">+WORLDCUP!BD66</f>
        <v>Senegal</v>
      </c>
      <c r="F6" s="9" t="str">
        <f ca="1">+WORLDCUP!BD61</f>
        <v>Paraguay</v>
      </c>
      <c r="G6" s="9" t="str">
        <f ca="1">+WORLDCUP!BD67</f>
        <v>Austria</v>
      </c>
      <c r="H6" s="9" t="str">
        <f ca="1">+WORLDCUP!BD63</f>
        <v>Suecia</v>
      </c>
      <c r="I6" s="9" t="str">
        <f ca="1">+WORLDCUP!BD69</f>
        <v>Ghana</v>
      </c>
      <c r="J6" s="9" t="str">
        <f ca="1">+WORLDCUP!BD68</f>
        <v>RD Congo</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Costa de Marfil</v>
      </c>
      <c r="D7" s="9" t="str">
        <f ca="1">+WORLDCUP!BD64</f>
        <v>Irán</v>
      </c>
      <c r="E7" s="9" t="str">
        <f ca="1">+WORLDCUP!BD67</f>
        <v>Austria</v>
      </c>
      <c r="F7" s="9" t="str">
        <f ca="1">+WORLDCUP!BD61</f>
        <v>Paraguay</v>
      </c>
      <c r="G7" s="9" t="str">
        <f ca="1">+WORLDCUP!BD65</f>
        <v>Arabia Saudita</v>
      </c>
      <c r="H7" s="9" t="str">
        <f ca="1">+WORLDCUP!BD63</f>
        <v>Suecia</v>
      </c>
      <c r="I7" s="9" t="str">
        <f ca="1">+WORLDCUP!BD69</f>
        <v>Ghana</v>
      </c>
      <c r="J7" s="9" t="str">
        <f ca="1">+WORLDCUP!BD68</f>
        <v>RD Congo</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Costa de Marfil</v>
      </c>
      <c r="D8" s="9" t="str">
        <f ca="1">+WORLDCUP!BD64</f>
        <v>Irán</v>
      </c>
      <c r="E8" s="9" t="str">
        <f ca="1">+WORLDCUP!BD66</f>
        <v>Senegal</v>
      </c>
      <c r="F8" s="9" t="str">
        <f ca="1">+WORLDCUP!BD61</f>
        <v>Paraguay</v>
      </c>
      <c r="G8" s="9" t="str">
        <f ca="1">+WORLDCUP!BD65</f>
        <v>Arabia Saudita</v>
      </c>
      <c r="H8" s="9" t="str">
        <f ca="1">+WORLDCUP!BD63</f>
        <v>Suecia</v>
      </c>
      <c r="I8" s="9" t="str">
        <f ca="1">+WORLDCUP!BD69</f>
        <v>Ghana</v>
      </c>
      <c r="J8" s="9" t="str">
        <f ca="1">+WORLDCUP!BD68</f>
        <v>RD Congo</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Costa de Marfil</v>
      </c>
      <c r="D9" s="9" t="str">
        <f ca="1">+WORLDCUP!BD64</f>
        <v>Irán</v>
      </c>
      <c r="E9" s="9" t="str">
        <f ca="1">+WORLDCUP!BD67</f>
        <v>Austria</v>
      </c>
      <c r="F9" s="9" t="str">
        <f ca="1">+WORLDCUP!BD61</f>
        <v>Paraguay</v>
      </c>
      <c r="G9" s="9" t="str">
        <f ca="1">+WORLDCUP!BD65</f>
        <v>Arabia Saudita</v>
      </c>
      <c r="H9" s="9" t="str">
        <f ca="1">+WORLDCUP!BD63</f>
        <v>Suecia</v>
      </c>
      <c r="I9" s="9" t="str">
        <f ca="1">+WORLDCUP!BD69</f>
        <v>Ghana</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Costa de Marfil</v>
      </c>
      <c r="D10" s="9" t="str">
        <f ca="1">+WORLDCUP!BD64</f>
        <v>Irán</v>
      </c>
      <c r="E10" s="9" t="str">
        <f ca="1">+WORLDCUP!BD67</f>
        <v>Austria</v>
      </c>
      <c r="F10" s="9" t="str">
        <f ca="1">+WORLDCUP!BD61</f>
        <v>Paraguay</v>
      </c>
      <c r="G10" s="9" t="str">
        <f ca="1">+WORLDCUP!BD65</f>
        <v>Arabia Saudita</v>
      </c>
      <c r="H10" s="9" t="str">
        <f ca="1">+WORLDCUP!BD63</f>
        <v>Suecia</v>
      </c>
      <c r="I10" s="9" t="str">
        <f ca="1">+WORLDCUP!BD66</f>
        <v>Senegal</v>
      </c>
      <c r="J10" s="9" t="str">
        <f ca="1">+WORLDCUP!BD68</f>
        <v>RD Congo</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Irán</v>
      </c>
      <c r="E11" s="9" t="str">
        <f ca="1">+WORLDCUP!BD66</f>
        <v>Senegal</v>
      </c>
      <c r="F11" s="9" t="str">
        <f ca="1">+WORLDCUP!BD60</f>
        <v>Escocia</v>
      </c>
      <c r="G11" s="9" t="str">
        <f ca="1">+WORLDCUP!BD67</f>
        <v>Austria</v>
      </c>
      <c r="H11" s="9" t="str">
        <f ca="1">+WORLDCUP!BD63</f>
        <v>Suecia</v>
      </c>
      <c r="I11" s="9" t="str">
        <f ca="1">+WORLDCUP!BD69</f>
        <v>Ghana</v>
      </c>
      <c r="J11" s="9" t="str">
        <f ca="1">+WORLDCUP!BD68</f>
        <v>RD Congo</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Costa de Marfil</v>
      </c>
      <c r="D12" s="9" t="str">
        <f ca="1">+WORLDCUP!BD67</f>
        <v>Austria</v>
      </c>
      <c r="E12" s="9" t="str">
        <f ca="1">+WORLDCUP!BD66</f>
        <v>Senegal</v>
      </c>
      <c r="F12" s="9" t="str">
        <f ca="1">+WORLDCUP!BD60</f>
        <v>Escocia</v>
      </c>
      <c r="G12" s="9" t="str">
        <f ca="1">+WORLDCUP!BD65</f>
        <v>Arabia Saudita</v>
      </c>
      <c r="H12" s="9" t="str">
        <f ca="1">+WORLDCUP!BD64</f>
        <v>Irán</v>
      </c>
      <c r="I12" s="9" t="str">
        <f ca="1">+WORLDCUP!BD69</f>
        <v>Ghana</v>
      </c>
      <c r="J12" s="9" t="str">
        <f ca="1">+WORLDCUP!BD68</f>
        <v>RD Congo</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Costa de Marfil</v>
      </c>
      <c r="D13" s="9" t="str">
        <f ca="1">+WORLDCUP!BD67</f>
        <v>Austria</v>
      </c>
      <c r="E13" s="9" t="str">
        <f ca="1">+WORLDCUP!BD66</f>
        <v>Senegal</v>
      </c>
      <c r="F13" s="9" t="str">
        <f ca="1">+WORLDCUP!BD60</f>
        <v>Escocia</v>
      </c>
      <c r="G13" s="9" t="str">
        <f ca="1">+WORLDCUP!BD65</f>
        <v>Arabia Saudita</v>
      </c>
      <c r="H13" s="9" t="str">
        <f ca="1">+WORLDCUP!BD63</f>
        <v>Suecia</v>
      </c>
      <c r="I13" s="9" t="str">
        <f ca="1">+WORLDCUP!BD69</f>
        <v>Ghana</v>
      </c>
      <c r="J13" s="9" t="str">
        <f ca="1">+WORLDCUP!BD68</f>
        <v>RD Congo</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Costa de Marfil</v>
      </c>
      <c r="D14" s="9" t="str">
        <f ca="1">+WORLDCUP!BD64</f>
        <v>Irán</v>
      </c>
      <c r="E14" s="9" t="str">
        <f ca="1">+WORLDCUP!BD66</f>
        <v>Senegal</v>
      </c>
      <c r="F14" s="9" t="str">
        <f ca="1">+WORLDCUP!BD60</f>
        <v>Escocia</v>
      </c>
      <c r="G14" s="9" t="str">
        <f ca="1">+WORLDCUP!BD67</f>
        <v>Austria</v>
      </c>
      <c r="H14" s="9" t="str">
        <f ca="1">+WORLDCUP!BD63</f>
        <v>Suecia</v>
      </c>
      <c r="I14" s="9" t="str">
        <f ca="1">+WORLDCUP!BD69</f>
        <v>Ghana</v>
      </c>
      <c r="J14" s="9" t="str">
        <f ca="1">+WORLDCUP!BD68</f>
        <v>RD Congo</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Costa de Marfil</v>
      </c>
      <c r="D15" s="9" t="str">
        <f ca="1">+WORLDCUP!BD64</f>
        <v>Irán</v>
      </c>
      <c r="E15" s="9" t="str">
        <f ca="1">+WORLDCUP!BD67</f>
        <v>Austria</v>
      </c>
      <c r="F15" s="9" t="str">
        <f ca="1">+WORLDCUP!BD60</f>
        <v>Escocia</v>
      </c>
      <c r="G15" s="9" t="str">
        <f ca="1">+WORLDCUP!BD65</f>
        <v>Arabia Saudita</v>
      </c>
      <c r="H15" s="9" t="str">
        <f ca="1">+WORLDCUP!BD63</f>
        <v>Suecia</v>
      </c>
      <c r="I15" s="9" t="str">
        <f ca="1">+WORLDCUP!BD69</f>
        <v>Ghana</v>
      </c>
      <c r="J15" s="9" t="str">
        <f ca="1">+WORLDCUP!BD68</f>
        <v>RD Congo</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Costa de Marfil</v>
      </c>
      <c r="D16" s="9" t="str">
        <f ca="1">+WORLDCUP!BD64</f>
        <v>Irán</v>
      </c>
      <c r="E16" s="9" t="str">
        <f ca="1">+WORLDCUP!BD66</f>
        <v>Senegal</v>
      </c>
      <c r="F16" s="9" t="str">
        <f ca="1">+WORLDCUP!BD60</f>
        <v>Escocia</v>
      </c>
      <c r="G16" s="9" t="str">
        <f ca="1">+WORLDCUP!BD65</f>
        <v>Arabia Saudita</v>
      </c>
      <c r="H16" s="9" t="str">
        <f ca="1">+WORLDCUP!BD63</f>
        <v>Suecia</v>
      </c>
      <c r="I16" s="9" t="str">
        <f ca="1">+WORLDCUP!BD69</f>
        <v>Ghana</v>
      </c>
      <c r="J16" s="9" t="str">
        <f ca="1">+WORLDCUP!BD68</f>
        <v>RD Congo</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Costa de Marfil</v>
      </c>
      <c r="D17" s="9" t="str">
        <f ca="1">+WORLDCUP!BD64</f>
        <v>Irán</v>
      </c>
      <c r="E17" s="9" t="str">
        <f ca="1">+WORLDCUP!BD67</f>
        <v>Austria</v>
      </c>
      <c r="F17" s="9" t="str">
        <f ca="1">+WORLDCUP!BD60</f>
        <v>Escocia</v>
      </c>
      <c r="G17" s="9" t="str">
        <f ca="1">+WORLDCUP!BD65</f>
        <v>Arabia Saudita</v>
      </c>
      <c r="H17" s="9" t="str">
        <f ca="1">+WORLDCUP!BD63</f>
        <v>Suecia</v>
      </c>
      <c r="I17" s="9" t="str">
        <f ca="1">+WORLDCUP!BD69</f>
        <v>Ghana</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Costa de Marfil</v>
      </c>
      <c r="D18" s="9" t="str">
        <f ca="1">+WORLDCUP!BD64</f>
        <v>Irán</v>
      </c>
      <c r="E18" s="9" t="str">
        <f ca="1">+WORLDCUP!BD67</f>
        <v>Austria</v>
      </c>
      <c r="F18" s="9" t="str">
        <f ca="1">+WORLDCUP!BD60</f>
        <v>Escocia</v>
      </c>
      <c r="G18" s="9" t="str">
        <f ca="1">+WORLDCUP!BD65</f>
        <v>Arabia Saudita</v>
      </c>
      <c r="H18" s="9" t="str">
        <f ca="1">+WORLDCUP!BD63</f>
        <v>Suecia</v>
      </c>
      <c r="I18" s="9" t="str">
        <f ca="1">+WORLDCUP!BD66</f>
        <v>Senegal</v>
      </c>
      <c r="J18" s="9" t="str">
        <f ca="1">+WORLDCUP!BD68</f>
        <v>RD Congo</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Irán</v>
      </c>
      <c r="E19" s="9" t="str">
        <f ca="1">+WORLDCUP!BD66</f>
        <v>Senegal</v>
      </c>
      <c r="F19" s="9" t="str">
        <f ca="1">+WORLDCUP!BD60</f>
        <v>Escocia</v>
      </c>
      <c r="G19" s="9" t="str">
        <f ca="1">+WORLDCUP!BD67</f>
        <v>Austria</v>
      </c>
      <c r="H19" s="9" t="str">
        <f ca="1">+WORLDCUP!BD61</f>
        <v>Paraguay</v>
      </c>
      <c r="I19" s="9" t="str">
        <f ca="1">+WORLDCUP!BD69</f>
        <v>Ghana</v>
      </c>
      <c r="J19" s="9" t="str">
        <f ca="1">+WORLDCUP!BD68</f>
        <v>RD Congo</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Austria</v>
      </c>
      <c r="E20" s="9" t="str">
        <f ca="1">+WORLDCUP!BD66</f>
        <v>Senegal</v>
      </c>
      <c r="F20" s="9" t="str">
        <f ca="1">+WORLDCUP!BD61</f>
        <v>Paraguay</v>
      </c>
      <c r="G20" s="9" t="str">
        <f ca="1">+WORLDCUP!BD65</f>
        <v>Arabia Saudita</v>
      </c>
      <c r="H20" s="9" t="str">
        <f ca="1">+WORLDCUP!BD63</f>
        <v>Suecia</v>
      </c>
      <c r="I20" s="9" t="str">
        <f ca="1">+WORLDCUP!BD69</f>
        <v>Ghana</v>
      </c>
      <c r="J20" s="9" t="str">
        <f ca="1">+WORLDCUP!BD68</f>
        <v>RD Congo</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Irán</v>
      </c>
      <c r="E21" s="9" t="str">
        <f ca="1">+WORLDCUP!BD66</f>
        <v>Senegal</v>
      </c>
      <c r="F21" s="9" t="str">
        <f ca="1">+WORLDCUP!BD61</f>
        <v>Paraguay</v>
      </c>
      <c r="G21" s="9" t="str">
        <f ca="1">+WORLDCUP!BD67</f>
        <v>Austria</v>
      </c>
      <c r="H21" s="9" t="str">
        <f ca="1">+WORLDCUP!BD63</f>
        <v>Suecia</v>
      </c>
      <c r="I21" s="9" t="str">
        <f ca="1">+WORLDCUP!BD69</f>
        <v>Ghana</v>
      </c>
      <c r="J21" s="9" t="str">
        <f ca="1">+WORLDCUP!BD68</f>
        <v>RD Congo</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Irán</v>
      </c>
      <c r="E22" s="9" t="str">
        <f ca="1">+WORLDCUP!BD67</f>
        <v>Austria</v>
      </c>
      <c r="F22" s="9" t="str">
        <f ca="1">+WORLDCUP!BD61</f>
        <v>Paraguay</v>
      </c>
      <c r="G22" s="9" t="str">
        <f ca="1">+WORLDCUP!BD65</f>
        <v>Arabia Saudita</v>
      </c>
      <c r="H22" s="9" t="str">
        <f ca="1">+WORLDCUP!BD63</f>
        <v>Suecia</v>
      </c>
      <c r="I22" s="9" t="str">
        <f ca="1">+WORLDCUP!BD69</f>
        <v>Ghana</v>
      </c>
      <c r="J22" s="9" t="str">
        <f ca="1">+WORLDCUP!BD68</f>
        <v>RD Congo</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Irán</v>
      </c>
      <c r="E23" s="9" t="str">
        <f ca="1">+WORLDCUP!BD66</f>
        <v>Senegal</v>
      </c>
      <c r="F23" s="9" t="str">
        <f ca="1">+WORLDCUP!BD61</f>
        <v>Paraguay</v>
      </c>
      <c r="G23" s="9" t="str">
        <f ca="1">+WORLDCUP!BD65</f>
        <v>Arabia Saudita</v>
      </c>
      <c r="H23" s="9" t="str">
        <f ca="1">+WORLDCUP!BD63</f>
        <v>Suecia</v>
      </c>
      <c r="I23" s="9" t="str">
        <f ca="1">+WORLDCUP!BD69</f>
        <v>Ghana</v>
      </c>
      <c r="J23" s="9" t="str">
        <f ca="1">+WORLDCUP!BD68</f>
        <v>RD Congo</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Irán</v>
      </c>
      <c r="E24" s="9" t="str">
        <f ca="1">+WORLDCUP!BD67</f>
        <v>Austria</v>
      </c>
      <c r="F24" s="9" t="str">
        <f ca="1">+WORLDCUP!BD61</f>
        <v>Paraguay</v>
      </c>
      <c r="G24" s="9" t="str">
        <f ca="1">+WORLDCUP!BD65</f>
        <v>Arabia Saudita</v>
      </c>
      <c r="H24" s="9" t="str">
        <f ca="1">+WORLDCUP!BD63</f>
        <v>Suecia</v>
      </c>
      <c r="I24" s="9" t="str">
        <f ca="1">+WORLDCUP!BD69</f>
        <v>Ghana</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Irán</v>
      </c>
      <c r="E25" s="9" t="str">
        <f ca="1">+WORLDCUP!BD67</f>
        <v>Austria</v>
      </c>
      <c r="F25" s="9" t="str">
        <f ca="1">+WORLDCUP!BD61</f>
        <v>Paraguay</v>
      </c>
      <c r="G25" s="9" t="str">
        <f ca="1">+WORLDCUP!BD65</f>
        <v>Arabia Saudita</v>
      </c>
      <c r="H25" s="9" t="str">
        <f ca="1">+WORLDCUP!BD63</f>
        <v>Suecia</v>
      </c>
      <c r="I25" s="9" t="str">
        <f ca="1">+WORLDCUP!BD66</f>
        <v>Senegal</v>
      </c>
      <c r="J25" s="9" t="str">
        <f ca="1">+WORLDCUP!BD68</f>
        <v>RD Congo</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Costa de Marfil</v>
      </c>
      <c r="D26" s="9" t="str">
        <f ca="1">+WORLDCUP!BD67</f>
        <v>Austria</v>
      </c>
      <c r="E26" s="9" t="str">
        <f ca="1">+WORLDCUP!BD66</f>
        <v>Senegal</v>
      </c>
      <c r="F26" s="9" t="str">
        <f ca="1">+WORLDCUP!BD60</f>
        <v>Escocia</v>
      </c>
      <c r="G26" s="9" t="str">
        <f ca="1">+WORLDCUP!BD65</f>
        <v>Arabia Saudita</v>
      </c>
      <c r="H26" s="9" t="str">
        <f ca="1">+WORLDCUP!BD61</f>
        <v>Paraguay</v>
      </c>
      <c r="I26" s="9" t="str">
        <f ca="1">+WORLDCUP!BD69</f>
        <v>Ghana</v>
      </c>
      <c r="J26" s="9" t="str">
        <f ca="1">+WORLDCUP!BD68</f>
        <v>RD Congo</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Costa de Marfil</v>
      </c>
      <c r="D27" s="9" t="str">
        <f ca="1">+WORLDCUP!BD64</f>
        <v>Irán</v>
      </c>
      <c r="E27" s="9" t="str">
        <f ca="1">+WORLDCUP!BD66</f>
        <v>Senegal</v>
      </c>
      <c r="F27" s="9" t="str">
        <f ca="1">+WORLDCUP!BD60</f>
        <v>Escocia</v>
      </c>
      <c r="G27" s="9" t="str">
        <f ca="1">+WORLDCUP!BD67</f>
        <v>Austria</v>
      </c>
      <c r="H27" s="9" t="str">
        <f ca="1">+WORLDCUP!BD61</f>
        <v>Paraguay</v>
      </c>
      <c r="I27" s="9" t="str">
        <f ca="1">+WORLDCUP!BD69</f>
        <v>Ghana</v>
      </c>
      <c r="J27" s="9" t="str">
        <f ca="1">+WORLDCUP!BD68</f>
        <v>RD Congo</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Costa de Marfil</v>
      </c>
      <c r="D28" s="9" t="str">
        <f ca="1">+WORLDCUP!BD64</f>
        <v>Irán</v>
      </c>
      <c r="E28" s="9" t="str">
        <f ca="1">+WORLDCUP!BD67</f>
        <v>Austria</v>
      </c>
      <c r="F28" s="9" t="str">
        <f ca="1">+WORLDCUP!BD60</f>
        <v>Escocia</v>
      </c>
      <c r="G28" s="9" t="str">
        <f ca="1">+WORLDCUP!BD65</f>
        <v>Arabia Saudita</v>
      </c>
      <c r="H28" s="9" t="str">
        <f ca="1">+WORLDCUP!BD61</f>
        <v>Paraguay</v>
      </c>
      <c r="I28" s="9" t="str">
        <f ca="1">+WORLDCUP!BD69</f>
        <v>Ghana</v>
      </c>
      <c r="J28" s="9" t="str">
        <f ca="1">+WORLDCUP!BD68</f>
        <v>RD Congo</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Costa de Marfil</v>
      </c>
      <c r="D29" s="9" t="str">
        <f ca="1">+WORLDCUP!BD64</f>
        <v>Irán</v>
      </c>
      <c r="E29" s="9" t="str">
        <f ca="1">+WORLDCUP!BD66</f>
        <v>Senegal</v>
      </c>
      <c r="F29" s="9" t="str">
        <f ca="1">+WORLDCUP!BD60</f>
        <v>Escocia</v>
      </c>
      <c r="G29" s="9" t="str">
        <f ca="1">+WORLDCUP!BD65</f>
        <v>Arabia Saudita</v>
      </c>
      <c r="H29" s="9" t="str">
        <f ca="1">+WORLDCUP!BD61</f>
        <v>Paraguay</v>
      </c>
      <c r="I29" s="9" t="str">
        <f ca="1">+WORLDCUP!BD69</f>
        <v>Ghana</v>
      </c>
      <c r="J29" s="9" t="str">
        <f ca="1">+WORLDCUP!BD68</f>
        <v>RD Congo</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Costa de Marfil</v>
      </c>
      <c r="D30" s="9" t="str">
        <f ca="1">+WORLDCUP!BD64</f>
        <v>Irán</v>
      </c>
      <c r="E30" s="9" t="str">
        <f ca="1">+WORLDCUP!BD67</f>
        <v>Austria</v>
      </c>
      <c r="F30" s="9" t="str">
        <f ca="1">+WORLDCUP!BD60</f>
        <v>Escocia</v>
      </c>
      <c r="G30" s="9" t="str">
        <f ca="1">+WORLDCUP!BD65</f>
        <v>Arabia Saudita</v>
      </c>
      <c r="H30" s="9" t="str">
        <f ca="1">+WORLDCUP!BD61</f>
        <v>Paraguay</v>
      </c>
      <c r="I30" s="9" t="str">
        <f ca="1">+WORLDCUP!BD69</f>
        <v>Ghana</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Costa de Marfil</v>
      </c>
      <c r="D31" s="9" t="str">
        <f ca="1">+WORLDCUP!BD64</f>
        <v>Irán</v>
      </c>
      <c r="E31" s="9" t="str">
        <f ca="1">+WORLDCUP!BD67</f>
        <v>Austria</v>
      </c>
      <c r="F31" s="9" t="str">
        <f ca="1">+WORLDCUP!BD60</f>
        <v>Escocia</v>
      </c>
      <c r="G31" s="9" t="str">
        <f ca="1">+WORLDCUP!BD65</f>
        <v>Arabia Saudita</v>
      </c>
      <c r="H31" s="9" t="str">
        <f ca="1">+WORLDCUP!BD61</f>
        <v>Paraguay</v>
      </c>
      <c r="I31" s="9" t="str">
        <f ca="1">+WORLDCUP!BD66</f>
        <v>Senegal</v>
      </c>
      <c r="J31" s="9" t="str">
        <f ca="1">+WORLDCUP!BD68</f>
        <v>RD Congo</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Austria</v>
      </c>
      <c r="E32" s="9" t="str">
        <f ca="1">+WORLDCUP!BD62</f>
        <v>Costa de Marfil</v>
      </c>
      <c r="F32" s="9" t="str">
        <f ca="1">+WORLDCUP!BD61</f>
        <v>Paraguay</v>
      </c>
      <c r="G32" s="9" t="str">
        <f ca="1">+WORLDCUP!BD66</f>
        <v>Senegal</v>
      </c>
      <c r="H32" s="9" t="str">
        <f ca="1">+WORLDCUP!BD63</f>
        <v>Suecia</v>
      </c>
      <c r="I32" s="9" t="str">
        <f ca="1">+WORLDCUP!BD69</f>
        <v>Ghana</v>
      </c>
      <c r="J32" s="9" t="str">
        <f ca="1">+WORLDCUP!BD68</f>
        <v>RD Congo</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Austria</v>
      </c>
      <c r="E33" s="9" t="str">
        <f ca="1">+WORLDCUP!BD62</f>
        <v>Costa de Marfil</v>
      </c>
      <c r="F33" s="9" t="str">
        <f ca="1">+WORLDCUP!BD61</f>
        <v>Paraguay</v>
      </c>
      <c r="G33" s="9" t="str">
        <f ca="1">+WORLDCUP!BD65</f>
        <v>Arabia Saudita</v>
      </c>
      <c r="H33" s="9" t="str">
        <f ca="1">+WORLDCUP!BD63</f>
        <v>Suecia</v>
      </c>
      <c r="I33" s="9" t="str">
        <f ca="1">+WORLDCUP!BD69</f>
        <v>Ghana</v>
      </c>
      <c r="J33" s="9" t="str">
        <f ca="1">+WORLDCUP!BD68</f>
        <v>RD Congo</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Costa de Marfil</v>
      </c>
      <c r="E34" s="9" t="str">
        <f ca="1">+WORLDCUP!BD66</f>
        <v>Senegal</v>
      </c>
      <c r="F34" s="9" t="str">
        <f ca="1">+WORLDCUP!BD61</f>
        <v>Paraguay</v>
      </c>
      <c r="G34" s="9" t="str">
        <f ca="1">+WORLDCUP!BD65</f>
        <v>Arabia Saudita</v>
      </c>
      <c r="H34" s="9" t="str">
        <f ca="1">+WORLDCUP!BD63</f>
        <v>Suecia</v>
      </c>
      <c r="I34" s="9" t="str">
        <f ca="1">+WORLDCUP!BD69</f>
        <v>Ghana</v>
      </c>
      <c r="J34" s="9" t="str">
        <f ca="1">+WORLDCUP!BD68</f>
        <v>RD Congo</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Austria</v>
      </c>
      <c r="E35" s="9" t="str">
        <f ca="1">+WORLDCUP!BD62</f>
        <v>Costa de Marfil</v>
      </c>
      <c r="F35" s="9" t="str">
        <f ca="1">+WORLDCUP!BD61</f>
        <v>Paraguay</v>
      </c>
      <c r="G35" s="9" t="str">
        <f ca="1">+WORLDCUP!BD65</f>
        <v>Arabia Saudita</v>
      </c>
      <c r="H35" s="9" t="str">
        <f ca="1">+WORLDCUP!BD63</f>
        <v>Suecia</v>
      </c>
      <c r="I35" s="9" t="str">
        <f ca="1">+WORLDCUP!BD69</f>
        <v>Ghana</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Austria</v>
      </c>
      <c r="E36" s="9" t="str">
        <f ca="1">+WORLDCUP!BD62</f>
        <v>Costa de Marfil</v>
      </c>
      <c r="F36" s="9" t="str">
        <f ca="1">+WORLDCUP!BD61</f>
        <v>Paraguay</v>
      </c>
      <c r="G36" s="9" t="str">
        <f ca="1">+WORLDCUP!BD65</f>
        <v>Arabia Saudita</v>
      </c>
      <c r="H36" s="9" t="str">
        <f ca="1">+WORLDCUP!BD63</f>
        <v>Suecia</v>
      </c>
      <c r="I36" s="9" t="str">
        <f ca="1">+WORLDCUP!BD66</f>
        <v>Senegal</v>
      </c>
      <c r="J36" s="9" t="str">
        <f ca="1">+WORLDCUP!BD68</f>
        <v>RD Congo</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Irán</v>
      </c>
      <c r="E37" s="9" t="str">
        <f ca="1">+WORLDCUP!BD62</f>
        <v>Costa de Marfil</v>
      </c>
      <c r="F37" s="9" t="str">
        <f ca="1">+WORLDCUP!BD61</f>
        <v>Paraguay</v>
      </c>
      <c r="G37" s="9" t="str">
        <f ca="1">+WORLDCUP!BD67</f>
        <v>Austria</v>
      </c>
      <c r="H37" s="9" t="str">
        <f ca="1">+WORLDCUP!BD63</f>
        <v>Suecia</v>
      </c>
      <c r="I37" s="9" t="str">
        <f ca="1">+WORLDCUP!BD69</f>
        <v>Ghana</v>
      </c>
      <c r="J37" s="9" t="str">
        <f ca="1">+WORLDCUP!BD68</f>
        <v>RD Congo</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Irán</v>
      </c>
      <c r="E38" s="9" t="str">
        <f ca="1">+WORLDCUP!BD62</f>
        <v>Costa de Marfil</v>
      </c>
      <c r="F38" s="9" t="str">
        <f ca="1">+WORLDCUP!BD61</f>
        <v>Paraguay</v>
      </c>
      <c r="G38" s="9" t="str">
        <f ca="1">+WORLDCUP!BD66</f>
        <v>Senegal</v>
      </c>
      <c r="H38" s="9" t="str">
        <f ca="1">+WORLDCUP!BD63</f>
        <v>Suecia</v>
      </c>
      <c r="I38" s="9" t="str">
        <f ca="1">+WORLDCUP!BD69</f>
        <v>Ghana</v>
      </c>
      <c r="J38" s="9" t="str">
        <f ca="1">+WORLDCUP!BD68</f>
        <v>RD Congo</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Irán</v>
      </c>
      <c r="E39" s="9" t="str">
        <f ca="1">+WORLDCUP!BD62</f>
        <v>Costa de Marfil</v>
      </c>
      <c r="F39" s="9" t="str">
        <f ca="1">+WORLDCUP!BD61</f>
        <v>Paraguay</v>
      </c>
      <c r="G39" s="9" t="str">
        <f ca="1">+WORLDCUP!BD67</f>
        <v>Austria</v>
      </c>
      <c r="H39" s="9" t="str">
        <f ca="1">+WORLDCUP!BD63</f>
        <v>Suecia</v>
      </c>
      <c r="I39" s="9" t="str">
        <f ca="1">+WORLDCUP!BD69</f>
        <v>Ghana</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Irán</v>
      </c>
      <c r="E40" s="9" t="str">
        <f ca="1">+WORLDCUP!BD62</f>
        <v>Costa de Marfil</v>
      </c>
      <c r="F40" s="9" t="str">
        <f ca="1">+WORLDCUP!BD61</f>
        <v>Paraguay</v>
      </c>
      <c r="G40" s="9" t="str">
        <f ca="1">+WORLDCUP!BD67</f>
        <v>Austria</v>
      </c>
      <c r="H40" s="9" t="str">
        <f ca="1">+WORLDCUP!BD63</f>
        <v>Suecia</v>
      </c>
      <c r="I40" s="9" t="str">
        <f ca="1">+WORLDCUP!BD66</f>
        <v>Senegal</v>
      </c>
      <c r="J40" s="9" t="str">
        <f ca="1">+WORLDCUP!BD68</f>
        <v>RD Congo</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Irán</v>
      </c>
      <c r="E41" s="9" t="str">
        <f ca="1">+WORLDCUP!BD62</f>
        <v>Costa de Marfil</v>
      </c>
      <c r="F41" s="9" t="str">
        <f ca="1">+WORLDCUP!BD61</f>
        <v>Paraguay</v>
      </c>
      <c r="G41" s="9" t="str">
        <f ca="1">+WORLDCUP!BD65</f>
        <v>Arabia Saudita</v>
      </c>
      <c r="H41" s="9" t="str">
        <f ca="1">+WORLDCUP!BD63</f>
        <v>Suecia</v>
      </c>
      <c r="I41" s="9" t="str">
        <f ca="1">+WORLDCUP!BD69</f>
        <v>Ghana</v>
      </c>
      <c r="J41" s="9" t="str">
        <f ca="1">+WORLDCUP!BD68</f>
        <v>RD Congo</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Irán</v>
      </c>
      <c r="E42" s="9" t="str">
        <f ca="1">+WORLDCUP!BD67</f>
        <v>Austria</v>
      </c>
      <c r="F42" s="9" t="str">
        <f ca="1">+WORLDCUP!BD61</f>
        <v>Paraguay</v>
      </c>
      <c r="G42" s="9" t="str">
        <f ca="1">+WORLDCUP!BD65</f>
        <v>Arabia Saudita</v>
      </c>
      <c r="H42" s="9" t="str">
        <f ca="1">+WORLDCUP!BD63</f>
        <v>Suecia</v>
      </c>
      <c r="I42" s="9" t="str">
        <f ca="1">+WORLDCUP!BD69</f>
        <v>Ghana</v>
      </c>
      <c r="J42" s="9" t="str">
        <f ca="1">+WORLDCUP!BD62</f>
        <v>Costa de Marfil</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Irán</v>
      </c>
      <c r="E43" s="9" t="str">
        <f ca="1">+WORLDCUP!BD67</f>
        <v>Austria</v>
      </c>
      <c r="F43" s="9" t="str">
        <f ca="1">+WORLDCUP!BD61</f>
        <v>Paraguay</v>
      </c>
      <c r="G43" s="9" t="str">
        <f ca="1">+WORLDCUP!BD65</f>
        <v>Arabia Saudita</v>
      </c>
      <c r="H43" s="9" t="str">
        <f ca="1">+WORLDCUP!BD63</f>
        <v>Suecia</v>
      </c>
      <c r="I43" s="9" t="str">
        <f ca="1">+WORLDCUP!BD62</f>
        <v>Costa de Marfil</v>
      </c>
      <c r="J43" s="9" t="str">
        <f ca="1">+WORLDCUP!BD68</f>
        <v>RD Congo</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Irán</v>
      </c>
      <c r="E44" s="9" t="str">
        <f ca="1">+WORLDCUP!BD62</f>
        <v>Costa de Marfil</v>
      </c>
      <c r="F44" s="9" t="str">
        <f ca="1">+WORLDCUP!BD61</f>
        <v>Paraguay</v>
      </c>
      <c r="G44" s="9" t="str">
        <f ca="1">+WORLDCUP!BD65</f>
        <v>Arabia Saudita</v>
      </c>
      <c r="H44" s="9" t="str">
        <f ca="1">+WORLDCUP!BD63</f>
        <v>Suecia</v>
      </c>
      <c r="I44" s="9" t="str">
        <f ca="1">+WORLDCUP!BD69</f>
        <v>Ghana</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Irán</v>
      </c>
      <c r="E45" s="9" t="str">
        <f ca="1">+WORLDCUP!BD62</f>
        <v>Costa de Marfil</v>
      </c>
      <c r="F45" s="9" t="str">
        <f ca="1">+WORLDCUP!BD61</f>
        <v>Paraguay</v>
      </c>
      <c r="G45" s="9" t="str">
        <f ca="1">+WORLDCUP!BD65</f>
        <v>Arabia Saudita</v>
      </c>
      <c r="H45" s="9" t="str">
        <f ca="1">+WORLDCUP!BD63</f>
        <v>Suecia</v>
      </c>
      <c r="I45" s="9" t="str">
        <f ca="1">+WORLDCUP!BD66</f>
        <v>Senegal</v>
      </c>
      <c r="J45" s="9" t="str">
        <f ca="1">+WORLDCUP!BD68</f>
        <v>RD Congo</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Irán</v>
      </c>
      <c r="E46" s="9" t="str">
        <f ca="1">+WORLDCUP!BD67</f>
        <v>Austria</v>
      </c>
      <c r="F46" s="9" t="str">
        <f ca="1">+WORLDCUP!BD61</f>
        <v>Paraguay</v>
      </c>
      <c r="G46" s="9" t="str">
        <f ca="1">+WORLDCUP!BD65</f>
        <v>Arabia Saudita</v>
      </c>
      <c r="H46" s="9" t="str">
        <f ca="1">+WORLDCUP!BD63</f>
        <v>Suecia</v>
      </c>
      <c r="I46" s="9" t="str">
        <f ca="1">+WORLDCUP!BD62</f>
        <v>Costa de Marfil</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Austria</v>
      </c>
      <c r="E47" s="9" t="str">
        <f ca="1">+WORLDCUP!BD59</f>
        <v>Canadá</v>
      </c>
      <c r="F47" s="9" t="str">
        <f ca="1">+WORLDCUP!BD63</f>
        <v>Suecia</v>
      </c>
      <c r="G47" s="9" t="str">
        <f ca="1">+WORLDCUP!BD66</f>
        <v>Senegal</v>
      </c>
      <c r="H47" s="9" t="str">
        <f ca="1">+WORLDCUP!BD64</f>
        <v>Irán</v>
      </c>
      <c r="I47" s="9" t="str">
        <f ca="1">+WORLDCUP!BD69</f>
        <v>Ghana</v>
      </c>
      <c r="J47" s="9" t="str">
        <f ca="1">+WORLDCUP!BD68</f>
        <v>RD Congo</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Costa de Marfil</v>
      </c>
      <c r="D48" s="9" t="str">
        <f ca="1">+WORLDCUP!BD67</f>
        <v>Austria</v>
      </c>
      <c r="E48" s="9" t="str">
        <f ca="1">+WORLDCUP!BD66</f>
        <v>Senegal</v>
      </c>
      <c r="F48" s="9" t="str">
        <f ca="1">+WORLDCUP!BD59</f>
        <v>Canadá</v>
      </c>
      <c r="G48" s="9" t="str">
        <f ca="1">+WORLDCUP!BD65</f>
        <v>Arabia Saudita</v>
      </c>
      <c r="H48" s="9" t="str">
        <f ca="1">+WORLDCUP!BD64</f>
        <v>Irán</v>
      </c>
      <c r="I48" s="9" t="str">
        <f ca="1">+WORLDCUP!BD69</f>
        <v>Ghana</v>
      </c>
      <c r="J48" s="9" t="str">
        <f ca="1">+WORLDCUP!BD68</f>
        <v>RD Congo</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Costa de Marfil</v>
      </c>
      <c r="D49" s="9" t="str">
        <f ca="1">+WORLDCUP!BD67</f>
        <v>Austria</v>
      </c>
      <c r="E49" s="9" t="str">
        <f ca="1">+WORLDCUP!BD59</f>
        <v>Canadá</v>
      </c>
      <c r="F49" s="9" t="str">
        <f ca="1">+WORLDCUP!BD63</f>
        <v>Suecia</v>
      </c>
      <c r="G49" s="9" t="str">
        <f ca="1">+WORLDCUP!BD66</f>
        <v>Senegal</v>
      </c>
      <c r="H49" s="9" t="str">
        <f ca="1">+WORLDCUP!BD65</f>
        <v>Arabia Saudita</v>
      </c>
      <c r="I49" s="9" t="str">
        <f ca="1">+WORLDCUP!BD69</f>
        <v>Ghana</v>
      </c>
      <c r="J49" s="9" t="str">
        <f ca="1">+WORLDCUP!BD68</f>
        <v>RD Congo</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Costa de Marfil</v>
      </c>
      <c r="D50" s="9" t="str">
        <f ca="1">+WORLDCUP!BD67</f>
        <v>Austria</v>
      </c>
      <c r="E50" s="9" t="str">
        <f ca="1">+WORLDCUP!BD59</f>
        <v>Canadá</v>
      </c>
      <c r="F50" s="9" t="str">
        <f ca="1">+WORLDCUP!BD63</f>
        <v>Suecia</v>
      </c>
      <c r="G50" s="9" t="str">
        <f ca="1">+WORLDCUP!BD66</f>
        <v>Senegal</v>
      </c>
      <c r="H50" s="9" t="str">
        <f ca="1">+WORLDCUP!BD64</f>
        <v>Irán</v>
      </c>
      <c r="I50" s="9" t="str">
        <f ca="1">+WORLDCUP!BD69</f>
        <v>Ghana</v>
      </c>
      <c r="J50" s="9" t="str">
        <f ca="1">+WORLDCUP!BD68</f>
        <v>RD Congo</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Costa de Marfil</v>
      </c>
      <c r="D51" s="9" t="str">
        <f ca="1">+WORLDCUP!BD67</f>
        <v>Austria</v>
      </c>
      <c r="E51" s="9" t="str">
        <f ca="1">+WORLDCUP!BD59</f>
        <v>Canadá</v>
      </c>
      <c r="F51" s="9" t="str">
        <f ca="1">+WORLDCUP!BD63</f>
        <v>Suecia</v>
      </c>
      <c r="G51" s="9" t="str">
        <f ca="1">+WORLDCUP!BD65</f>
        <v>Arabia Saudita</v>
      </c>
      <c r="H51" s="9" t="str">
        <f ca="1">+WORLDCUP!BD64</f>
        <v>Irán</v>
      </c>
      <c r="I51" s="9" t="str">
        <f ca="1">+WORLDCUP!BD69</f>
        <v>Ghana</v>
      </c>
      <c r="J51" s="9" t="str">
        <f ca="1">+WORLDCUP!BD68</f>
        <v>RD Congo</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Costa de Marfil</v>
      </c>
      <c r="D52" s="9" t="str">
        <f ca="1">+WORLDCUP!BD64</f>
        <v>Irán</v>
      </c>
      <c r="E52" s="9" t="str">
        <f ca="1">+WORLDCUP!BD59</f>
        <v>Canadá</v>
      </c>
      <c r="F52" s="9" t="str">
        <f ca="1">+WORLDCUP!BD63</f>
        <v>Suecia</v>
      </c>
      <c r="G52" s="9" t="str">
        <f ca="1">+WORLDCUP!BD66</f>
        <v>Senegal</v>
      </c>
      <c r="H52" s="9" t="str">
        <f ca="1">+WORLDCUP!BD65</f>
        <v>Arabia Saudita</v>
      </c>
      <c r="I52" s="9" t="str">
        <f ca="1">+WORLDCUP!BD69</f>
        <v>Ghana</v>
      </c>
      <c r="J52" s="9" t="str">
        <f ca="1">+WORLDCUP!BD68</f>
        <v>RD Congo</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Costa de Marfil</v>
      </c>
      <c r="D53" s="9" t="str">
        <f ca="1">+WORLDCUP!BD67</f>
        <v>Austria</v>
      </c>
      <c r="E53" s="9" t="str">
        <f ca="1">+WORLDCUP!BD59</f>
        <v>Canadá</v>
      </c>
      <c r="F53" s="9" t="str">
        <f ca="1">+WORLDCUP!BD63</f>
        <v>Suecia</v>
      </c>
      <c r="G53" s="9" t="str">
        <f ca="1">+WORLDCUP!BD65</f>
        <v>Arabia Saudita</v>
      </c>
      <c r="H53" s="9" t="str">
        <f ca="1">+WORLDCUP!BD64</f>
        <v>Irán</v>
      </c>
      <c r="I53" s="9" t="str">
        <f ca="1">+WORLDCUP!BD69</f>
        <v>Ghana</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Costa de Marfil</v>
      </c>
      <c r="D54" s="9" t="str">
        <f ca="1">+WORLDCUP!BD67</f>
        <v>Austria</v>
      </c>
      <c r="E54" s="9" t="str">
        <f ca="1">+WORLDCUP!BD59</f>
        <v>Canadá</v>
      </c>
      <c r="F54" s="9" t="str">
        <f ca="1">+WORLDCUP!BD63</f>
        <v>Suecia</v>
      </c>
      <c r="G54" s="9" t="str">
        <f ca="1">+WORLDCUP!BD65</f>
        <v>Arabia Saudita</v>
      </c>
      <c r="H54" s="9" t="str">
        <f ca="1">+WORLDCUP!BD64</f>
        <v>Irán</v>
      </c>
      <c r="I54" s="9" t="str">
        <f ca="1">+WORLDCUP!BD66</f>
        <v>Senegal</v>
      </c>
      <c r="J54" s="9" t="str">
        <f ca="1">+WORLDCUP!BD68</f>
        <v>RD Congo</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Austria</v>
      </c>
      <c r="E55" s="9" t="str">
        <f ca="1">+WORLDCUP!BD59</f>
        <v>Canadá</v>
      </c>
      <c r="F55" s="9" t="str">
        <f ca="1">+WORLDCUP!BD61</f>
        <v>Paraguay</v>
      </c>
      <c r="G55" s="9" t="str">
        <f ca="1">+WORLDCUP!BD66</f>
        <v>Senegal</v>
      </c>
      <c r="H55" s="9" t="str">
        <f ca="1">+WORLDCUP!BD64</f>
        <v>Irán</v>
      </c>
      <c r="I55" s="9" t="str">
        <f ca="1">+WORLDCUP!BD69</f>
        <v>Ghana</v>
      </c>
      <c r="J55" s="9" t="str">
        <f ca="1">+WORLDCUP!BD68</f>
        <v>RD Congo</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Austria</v>
      </c>
      <c r="E56" s="9" t="str">
        <f ca="1">+WORLDCUP!BD59</f>
        <v>Canadá</v>
      </c>
      <c r="F56" s="9" t="str">
        <f ca="1">+WORLDCUP!BD61</f>
        <v>Paraguay</v>
      </c>
      <c r="G56" s="9" t="str">
        <f ca="1">+WORLDCUP!BD66</f>
        <v>Senegal</v>
      </c>
      <c r="H56" s="9" t="str">
        <f ca="1">+WORLDCUP!BD63</f>
        <v>Suecia</v>
      </c>
      <c r="I56" s="9" t="str">
        <f ca="1">+WORLDCUP!BD69</f>
        <v>Ghana</v>
      </c>
      <c r="J56" s="9" t="str">
        <f ca="1">+WORLDCUP!BD68</f>
        <v>RD Congo</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Irán</v>
      </c>
      <c r="E57" s="9" t="str">
        <f ca="1">+WORLDCUP!BD59</f>
        <v>Canadá</v>
      </c>
      <c r="F57" s="9" t="str">
        <f ca="1">+WORLDCUP!BD61</f>
        <v>Paraguay</v>
      </c>
      <c r="G57" s="9" t="str">
        <f ca="1">+WORLDCUP!BD67</f>
        <v>Austria</v>
      </c>
      <c r="H57" s="9" t="str">
        <f ca="1">+WORLDCUP!BD63</f>
        <v>Suecia</v>
      </c>
      <c r="I57" s="9" t="str">
        <f ca="1">+WORLDCUP!BD69</f>
        <v>Ghana</v>
      </c>
      <c r="J57" s="9" t="str">
        <f ca="1">+WORLDCUP!BD68</f>
        <v>RD Congo</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Irán</v>
      </c>
      <c r="E58" s="9" t="str">
        <f ca="1">+WORLDCUP!BD59</f>
        <v>Canadá</v>
      </c>
      <c r="F58" s="9" t="str">
        <f ca="1">+WORLDCUP!BD61</f>
        <v>Paraguay</v>
      </c>
      <c r="G58" s="9" t="str">
        <f ca="1">+WORLDCUP!BD67</f>
        <v>Austria</v>
      </c>
      <c r="H58" s="9" t="str">
        <f ca="1">+WORLDCUP!BD63</f>
        <v>Suecia</v>
      </c>
      <c r="I58" s="9" t="str">
        <f ca="1">+WORLDCUP!BD69</f>
        <v>Ghana</v>
      </c>
      <c r="J58" s="9" t="str">
        <f ca="1">+WORLDCUP!BD68</f>
        <v>RD Congo</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Irán</v>
      </c>
      <c r="E59" s="9" t="str">
        <f ca="1">+WORLDCUP!BD59</f>
        <v>Canadá</v>
      </c>
      <c r="F59" s="9" t="str">
        <f ca="1">+WORLDCUP!BD61</f>
        <v>Paraguay</v>
      </c>
      <c r="G59" s="9" t="str">
        <f ca="1">+WORLDCUP!BD66</f>
        <v>Senegal</v>
      </c>
      <c r="H59" s="9" t="str">
        <f ca="1">+WORLDCUP!BD63</f>
        <v>Suecia</v>
      </c>
      <c r="I59" s="9" t="str">
        <f ca="1">+WORLDCUP!BD69</f>
        <v>Ghana</v>
      </c>
      <c r="J59" s="9" t="str">
        <f ca="1">+WORLDCUP!BD68</f>
        <v>RD Congo</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Irán</v>
      </c>
      <c r="E60" s="9" t="str">
        <f ca="1">+WORLDCUP!BD59</f>
        <v>Canadá</v>
      </c>
      <c r="F60" s="9" t="str">
        <f ca="1">+WORLDCUP!BD61</f>
        <v>Paraguay</v>
      </c>
      <c r="G60" s="9" t="str">
        <f ca="1">+WORLDCUP!BD67</f>
        <v>Austria</v>
      </c>
      <c r="H60" s="9" t="str">
        <f ca="1">+WORLDCUP!BD63</f>
        <v>Suecia</v>
      </c>
      <c r="I60" s="9" t="str">
        <f ca="1">+WORLDCUP!BD69</f>
        <v>Ghana</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Irán</v>
      </c>
      <c r="E61" s="9" t="str">
        <f ca="1">+WORLDCUP!BD59</f>
        <v>Canadá</v>
      </c>
      <c r="F61" s="9" t="str">
        <f ca="1">+WORLDCUP!BD61</f>
        <v>Paraguay</v>
      </c>
      <c r="G61" s="9" t="str">
        <f ca="1">+WORLDCUP!BD67</f>
        <v>Austria</v>
      </c>
      <c r="H61" s="9" t="str">
        <f ca="1">+WORLDCUP!BD63</f>
        <v>Suecia</v>
      </c>
      <c r="I61" s="9" t="str">
        <f ca="1">+WORLDCUP!BD66</f>
        <v>Senegal</v>
      </c>
      <c r="J61" s="9" t="str">
        <f ca="1">+WORLDCUP!BD68</f>
        <v>RD Congo</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Costa de Marfil</v>
      </c>
      <c r="D62" s="9" t="str">
        <f ca="1">+WORLDCUP!BD67</f>
        <v>Austria</v>
      </c>
      <c r="E62" s="9" t="str">
        <f ca="1">+WORLDCUP!BD59</f>
        <v>Canadá</v>
      </c>
      <c r="F62" s="9" t="str">
        <f ca="1">+WORLDCUP!BD61</f>
        <v>Paraguay</v>
      </c>
      <c r="G62" s="9" t="str">
        <f ca="1">+WORLDCUP!BD66</f>
        <v>Senegal</v>
      </c>
      <c r="H62" s="9" t="str">
        <f ca="1">+WORLDCUP!BD65</f>
        <v>Arabia Saudita</v>
      </c>
      <c r="I62" s="9" t="str">
        <f ca="1">+WORLDCUP!BD69</f>
        <v>Ghana</v>
      </c>
      <c r="J62" s="9" t="str">
        <f ca="1">+WORLDCUP!BD68</f>
        <v>RD Congo</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Costa de Marfil</v>
      </c>
      <c r="D63" s="9" t="str">
        <f ca="1">+WORLDCUP!BD67</f>
        <v>Austria</v>
      </c>
      <c r="E63" s="9" t="str">
        <f ca="1">+WORLDCUP!BD59</f>
        <v>Canadá</v>
      </c>
      <c r="F63" s="9" t="str">
        <f ca="1">+WORLDCUP!BD61</f>
        <v>Paraguay</v>
      </c>
      <c r="G63" s="9" t="str">
        <f ca="1">+WORLDCUP!BD66</f>
        <v>Senegal</v>
      </c>
      <c r="H63" s="9" t="str">
        <f ca="1">+WORLDCUP!BD64</f>
        <v>Irán</v>
      </c>
      <c r="I63" s="9" t="str">
        <f ca="1">+WORLDCUP!BD69</f>
        <v>Ghana</v>
      </c>
      <c r="J63" s="9" t="str">
        <f ca="1">+WORLDCUP!BD68</f>
        <v>RD Congo</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Costa de Marfil</v>
      </c>
      <c r="D64" s="9" t="str">
        <f ca="1">+WORLDCUP!BD67</f>
        <v>Austria</v>
      </c>
      <c r="E64" s="9" t="str">
        <f ca="1">+WORLDCUP!BD59</f>
        <v>Canadá</v>
      </c>
      <c r="F64" s="9" t="str">
        <f ca="1">+WORLDCUP!BD61</f>
        <v>Paraguay</v>
      </c>
      <c r="G64" s="9" t="str">
        <f ca="1">+WORLDCUP!BD65</f>
        <v>Arabia Saudita</v>
      </c>
      <c r="H64" s="9" t="str">
        <f ca="1">+WORLDCUP!BD64</f>
        <v>Irán</v>
      </c>
      <c r="I64" s="9" t="str">
        <f ca="1">+WORLDCUP!BD69</f>
        <v>Ghana</v>
      </c>
      <c r="J64" s="9" t="str">
        <f ca="1">+WORLDCUP!BD68</f>
        <v>RD Congo</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Costa de Marfil</v>
      </c>
      <c r="D65" s="9" t="str">
        <f ca="1">+WORLDCUP!BD64</f>
        <v>Irán</v>
      </c>
      <c r="E65" s="9" t="str">
        <f ca="1">+WORLDCUP!BD59</f>
        <v>Canadá</v>
      </c>
      <c r="F65" s="9" t="str">
        <f ca="1">+WORLDCUP!BD61</f>
        <v>Paraguay</v>
      </c>
      <c r="G65" s="9" t="str">
        <f ca="1">+WORLDCUP!BD66</f>
        <v>Senegal</v>
      </c>
      <c r="H65" s="9" t="str">
        <f ca="1">+WORLDCUP!BD65</f>
        <v>Arabia Saudita</v>
      </c>
      <c r="I65" s="9" t="str">
        <f ca="1">+WORLDCUP!BD69</f>
        <v>Ghana</v>
      </c>
      <c r="J65" s="9" t="str">
        <f ca="1">+WORLDCUP!BD68</f>
        <v>RD Congo</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Costa de Marfil</v>
      </c>
      <c r="D66" s="9" t="str">
        <f ca="1">+WORLDCUP!BD67</f>
        <v>Austria</v>
      </c>
      <c r="E66" s="9" t="str">
        <f ca="1">+WORLDCUP!BD59</f>
        <v>Canadá</v>
      </c>
      <c r="F66" s="9" t="str">
        <f ca="1">+WORLDCUP!BD61</f>
        <v>Paraguay</v>
      </c>
      <c r="G66" s="9" t="str">
        <f ca="1">+WORLDCUP!BD65</f>
        <v>Arabia Saudita</v>
      </c>
      <c r="H66" s="9" t="str">
        <f ca="1">+WORLDCUP!BD64</f>
        <v>Irán</v>
      </c>
      <c r="I66" s="9" t="str">
        <f ca="1">+WORLDCUP!BD69</f>
        <v>Ghana</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Costa de Marfil</v>
      </c>
      <c r="D67" s="9" t="str">
        <f ca="1">+WORLDCUP!BD67</f>
        <v>Austria</v>
      </c>
      <c r="E67" s="9" t="str">
        <f ca="1">+WORLDCUP!BD59</f>
        <v>Canadá</v>
      </c>
      <c r="F67" s="9" t="str">
        <f ca="1">+WORLDCUP!BD61</f>
        <v>Paraguay</v>
      </c>
      <c r="G67" s="9" t="str">
        <f ca="1">+WORLDCUP!BD65</f>
        <v>Arabia Saudita</v>
      </c>
      <c r="H67" s="9" t="str">
        <f ca="1">+WORLDCUP!BD64</f>
        <v>Irán</v>
      </c>
      <c r="I67" s="9" t="str">
        <f ca="1">+WORLDCUP!BD66</f>
        <v>Senegal</v>
      </c>
      <c r="J67" s="9" t="str">
        <f ca="1">+WORLDCUP!BD68</f>
        <v>RD Congo</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Costa de Marfil</v>
      </c>
      <c r="D68" s="9" t="str">
        <f ca="1">+WORLDCUP!BD67</f>
        <v>Austria</v>
      </c>
      <c r="E68" s="9" t="str">
        <f ca="1">+WORLDCUP!BD59</f>
        <v>Canadá</v>
      </c>
      <c r="F68" s="9" t="str">
        <f ca="1">+WORLDCUP!BD61</f>
        <v>Paraguay</v>
      </c>
      <c r="G68" s="9" t="str">
        <f ca="1">+WORLDCUP!BD66</f>
        <v>Senegal</v>
      </c>
      <c r="H68" s="9" t="str">
        <f ca="1">+WORLDCUP!BD63</f>
        <v>Suecia</v>
      </c>
      <c r="I68" s="9" t="str">
        <f ca="1">+WORLDCUP!BD69</f>
        <v>Ghana</v>
      </c>
      <c r="J68" s="9" t="str">
        <f ca="1">+WORLDCUP!BD68</f>
        <v>RD Congo</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Costa de Marfil</v>
      </c>
      <c r="D69" s="9" t="str">
        <f ca="1">+WORLDCUP!BD67</f>
        <v>Austria</v>
      </c>
      <c r="E69" s="9" t="str">
        <f ca="1">+WORLDCUP!BD59</f>
        <v>Canadá</v>
      </c>
      <c r="F69" s="9" t="str">
        <f ca="1">+WORLDCUP!BD61</f>
        <v>Paraguay</v>
      </c>
      <c r="G69" s="9" t="str">
        <f ca="1">+WORLDCUP!BD65</f>
        <v>Arabia Saudita</v>
      </c>
      <c r="H69" s="9" t="str">
        <f ca="1">+WORLDCUP!BD63</f>
        <v>Suecia</v>
      </c>
      <c r="I69" s="9" t="str">
        <f ca="1">+WORLDCUP!BD69</f>
        <v>Ghana</v>
      </c>
      <c r="J69" s="9" t="str">
        <f ca="1">+WORLDCUP!BD68</f>
        <v>RD Congo</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Costa de Marfil</v>
      </c>
      <c r="D70" s="9" t="str">
        <f ca="1">+WORLDCUP!BD66</f>
        <v>Senegal</v>
      </c>
      <c r="E70" s="9" t="str">
        <f ca="1">+WORLDCUP!BD59</f>
        <v>Canadá</v>
      </c>
      <c r="F70" s="9" t="str">
        <f ca="1">+WORLDCUP!BD61</f>
        <v>Paraguay</v>
      </c>
      <c r="G70" s="9" t="str">
        <f ca="1">+WORLDCUP!BD65</f>
        <v>Arabia Saudita</v>
      </c>
      <c r="H70" s="9" t="str">
        <f ca="1">+WORLDCUP!BD63</f>
        <v>Suecia</v>
      </c>
      <c r="I70" s="9" t="str">
        <f ca="1">+WORLDCUP!BD69</f>
        <v>Ghana</v>
      </c>
      <c r="J70" s="9" t="str">
        <f ca="1">+WORLDCUP!BD68</f>
        <v>RD Congo</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Costa de Marfil</v>
      </c>
      <c r="D71" s="9" t="str">
        <f ca="1">+WORLDCUP!BD67</f>
        <v>Austria</v>
      </c>
      <c r="E71" s="9" t="str">
        <f ca="1">+WORLDCUP!BD59</f>
        <v>Canadá</v>
      </c>
      <c r="F71" s="9" t="str">
        <f ca="1">+WORLDCUP!BD61</f>
        <v>Paraguay</v>
      </c>
      <c r="G71" s="9" t="str">
        <f ca="1">+WORLDCUP!BD65</f>
        <v>Arabia Saudita</v>
      </c>
      <c r="H71" s="9" t="str">
        <f ca="1">+WORLDCUP!BD63</f>
        <v>Suecia</v>
      </c>
      <c r="I71" s="9" t="str">
        <f ca="1">+WORLDCUP!BD69</f>
        <v>Ghana</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Costa de Marfil</v>
      </c>
      <c r="D72" s="9" t="str">
        <f ca="1">+WORLDCUP!BD67</f>
        <v>Austria</v>
      </c>
      <c r="E72" s="9" t="str">
        <f ca="1">+WORLDCUP!BD59</f>
        <v>Canadá</v>
      </c>
      <c r="F72" s="9" t="str">
        <f ca="1">+WORLDCUP!BD61</f>
        <v>Paraguay</v>
      </c>
      <c r="G72" s="9" t="str">
        <f ca="1">+WORLDCUP!BD65</f>
        <v>Arabia Saudita</v>
      </c>
      <c r="H72" s="9" t="str">
        <f ca="1">+WORLDCUP!BD63</f>
        <v>Suecia</v>
      </c>
      <c r="I72" s="9" t="str">
        <f ca="1">+WORLDCUP!BD66</f>
        <v>Senegal</v>
      </c>
      <c r="J72" s="9" t="str">
        <f ca="1">+WORLDCUP!BD68</f>
        <v>RD Congo</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Costa de Marfil</v>
      </c>
      <c r="D73" s="9" t="str">
        <f ca="1">+WORLDCUP!BD64</f>
        <v>Irán</v>
      </c>
      <c r="E73" s="9" t="str">
        <f ca="1">+WORLDCUP!BD59</f>
        <v>Canadá</v>
      </c>
      <c r="F73" s="9" t="str">
        <f ca="1">+WORLDCUP!BD61</f>
        <v>Paraguay</v>
      </c>
      <c r="G73" s="9" t="str">
        <f ca="1">+WORLDCUP!BD67</f>
        <v>Austria</v>
      </c>
      <c r="H73" s="9" t="str">
        <f ca="1">+WORLDCUP!BD63</f>
        <v>Suecia</v>
      </c>
      <c r="I73" s="9" t="str">
        <f ca="1">+WORLDCUP!BD69</f>
        <v>Ghana</v>
      </c>
      <c r="J73" s="9" t="str">
        <f ca="1">+WORLDCUP!BD68</f>
        <v>RD Congo</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Costa de Marfil</v>
      </c>
      <c r="D74" s="9" t="str">
        <f ca="1">+WORLDCUP!BD64</f>
        <v>Irán</v>
      </c>
      <c r="E74" s="9" t="str">
        <f ca="1">+WORLDCUP!BD59</f>
        <v>Canadá</v>
      </c>
      <c r="F74" s="9" t="str">
        <f ca="1">+WORLDCUP!BD61</f>
        <v>Paraguay</v>
      </c>
      <c r="G74" s="9" t="str">
        <f ca="1">+WORLDCUP!BD66</f>
        <v>Senegal</v>
      </c>
      <c r="H74" s="9" t="str">
        <f ca="1">+WORLDCUP!BD63</f>
        <v>Suecia</v>
      </c>
      <c r="I74" s="9" t="str">
        <f ca="1">+WORLDCUP!BD69</f>
        <v>Ghana</v>
      </c>
      <c r="J74" s="9" t="str">
        <f ca="1">+WORLDCUP!BD68</f>
        <v>RD Congo</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Costa de Marfil</v>
      </c>
      <c r="D75" s="9" t="str">
        <f ca="1">+WORLDCUP!BD64</f>
        <v>Irán</v>
      </c>
      <c r="E75" s="9" t="str">
        <f ca="1">+WORLDCUP!BD59</f>
        <v>Canadá</v>
      </c>
      <c r="F75" s="9" t="str">
        <f ca="1">+WORLDCUP!BD61</f>
        <v>Paraguay</v>
      </c>
      <c r="G75" s="9" t="str">
        <f ca="1">+WORLDCUP!BD67</f>
        <v>Austria</v>
      </c>
      <c r="H75" s="9" t="str">
        <f ca="1">+WORLDCUP!BD63</f>
        <v>Suecia</v>
      </c>
      <c r="I75" s="9" t="str">
        <f ca="1">+WORLDCUP!BD69</f>
        <v>Ghana</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Costa de Marfil</v>
      </c>
      <c r="D76" s="9" t="str">
        <f ca="1">+WORLDCUP!BD64</f>
        <v>Irán</v>
      </c>
      <c r="E76" s="9" t="str">
        <f ca="1">+WORLDCUP!BD59</f>
        <v>Canadá</v>
      </c>
      <c r="F76" s="9" t="str">
        <f ca="1">+WORLDCUP!BD61</f>
        <v>Paraguay</v>
      </c>
      <c r="G76" s="9" t="str">
        <f ca="1">+WORLDCUP!BD67</f>
        <v>Austria</v>
      </c>
      <c r="H76" s="9" t="str">
        <f ca="1">+WORLDCUP!BD63</f>
        <v>Suecia</v>
      </c>
      <c r="I76" s="9" t="str">
        <f ca="1">+WORLDCUP!BD66</f>
        <v>Senegal</v>
      </c>
      <c r="J76" s="9" t="str">
        <f ca="1">+WORLDCUP!BD68</f>
        <v>RD Congo</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Costa de Marfil</v>
      </c>
      <c r="D77" s="9" t="str">
        <f ca="1">+WORLDCUP!BD64</f>
        <v>Irán</v>
      </c>
      <c r="E77" s="9" t="str">
        <f ca="1">+WORLDCUP!BD59</f>
        <v>Canadá</v>
      </c>
      <c r="F77" s="9" t="str">
        <f ca="1">+WORLDCUP!BD61</f>
        <v>Paraguay</v>
      </c>
      <c r="G77" s="9" t="str">
        <f ca="1">+WORLDCUP!BD65</f>
        <v>Arabia Saudita</v>
      </c>
      <c r="H77" s="9" t="str">
        <f ca="1">+WORLDCUP!BD63</f>
        <v>Suecia</v>
      </c>
      <c r="I77" s="9" t="str">
        <f ca="1">+WORLDCUP!BD69</f>
        <v>Ghana</v>
      </c>
      <c r="J77" s="9" t="str">
        <f ca="1">+WORLDCUP!BD68</f>
        <v>RD Congo</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Irán</v>
      </c>
      <c r="E78" s="9" t="str">
        <f ca="1">+WORLDCUP!BD59</f>
        <v>Canadá</v>
      </c>
      <c r="F78" s="9" t="str">
        <f ca="1">+WORLDCUP!BD61</f>
        <v>Paraguay</v>
      </c>
      <c r="G78" s="9" t="str">
        <f ca="1">+WORLDCUP!BD67</f>
        <v>Austria</v>
      </c>
      <c r="H78" s="9" t="str">
        <f ca="1">+WORLDCUP!BD63</f>
        <v>Suecia</v>
      </c>
      <c r="I78" s="9" t="str">
        <f ca="1">+WORLDCUP!BD69</f>
        <v>Ghana</v>
      </c>
      <c r="J78" s="9" t="str">
        <f ca="1">+WORLDCUP!BD62</f>
        <v>Costa de Marfil</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Irán</v>
      </c>
      <c r="E79" s="9" t="str">
        <f ca="1">+WORLDCUP!BD59</f>
        <v>Canadá</v>
      </c>
      <c r="F79" s="9" t="str">
        <f ca="1">+WORLDCUP!BD61</f>
        <v>Paraguay</v>
      </c>
      <c r="G79" s="9" t="str">
        <f ca="1">+WORLDCUP!BD67</f>
        <v>Austria</v>
      </c>
      <c r="H79" s="9" t="str">
        <f ca="1">+WORLDCUP!BD63</f>
        <v>Suecia</v>
      </c>
      <c r="I79" s="9" t="str">
        <f ca="1">+WORLDCUP!BD62</f>
        <v>Costa de Marfil</v>
      </c>
      <c r="J79" s="9" t="str">
        <f ca="1">+WORLDCUP!BD68</f>
        <v>RD Congo</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Costa de Marfil</v>
      </c>
      <c r="D80" s="9" t="str">
        <f ca="1">+WORLDCUP!BD64</f>
        <v>Irán</v>
      </c>
      <c r="E80" s="9" t="str">
        <f ca="1">+WORLDCUP!BD59</f>
        <v>Canadá</v>
      </c>
      <c r="F80" s="9" t="str">
        <f ca="1">+WORLDCUP!BD61</f>
        <v>Paraguay</v>
      </c>
      <c r="G80" s="9" t="str">
        <f ca="1">+WORLDCUP!BD65</f>
        <v>Arabia Saudita</v>
      </c>
      <c r="H80" s="9" t="str">
        <f ca="1">+WORLDCUP!BD63</f>
        <v>Suecia</v>
      </c>
      <c r="I80" s="9" t="str">
        <f ca="1">+WORLDCUP!BD69</f>
        <v>Ghana</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Costa de Marfil</v>
      </c>
      <c r="D81" s="9" t="str">
        <f ca="1">+WORLDCUP!BD64</f>
        <v>Irán</v>
      </c>
      <c r="E81" s="9" t="str">
        <f ca="1">+WORLDCUP!BD59</f>
        <v>Canadá</v>
      </c>
      <c r="F81" s="9" t="str">
        <f ca="1">+WORLDCUP!BD61</f>
        <v>Paraguay</v>
      </c>
      <c r="G81" s="9" t="str">
        <f ca="1">+WORLDCUP!BD65</f>
        <v>Arabia Saudita</v>
      </c>
      <c r="H81" s="9" t="str">
        <f ca="1">+WORLDCUP!BD63</f>
        <v>Suecia</v>
      </c>
      <c r="I81" s="9" t="str">
        <f ca="1">+WORLDCUP!BD66</f>
        <v>Senegal</v>
      </c>
      <c r="J81" s="9" t="str">
        <f ca="1">+WORLDCUP!BD68</f>
        <v>RD Congo</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Irán</v>
      </c>
      <c r="E82" s="9" t="str">
        <f ca="1">+WORLDCUP!BD59</f>
        <v>Canadá</v>
      </c>
      <c r="F82" s="9" t="str">
        <f ca="1">+WORLDCUP!BD61</f>
        <v>Paraguay</v>
      </c>
      <c r="G82" s="9" t="str">
        <f ca="1">+WORLDCUP!BD67</f>
        <v>Austria</v>
      </c>
      <c r="H82" s="9" t="str">
        <f ca="1">+WORLDCUP!BD63</f>
        <v>Suecia</v>
      </c>
      <c r="I82" s="9" t="str">
        <f ca="1">+WORLDCUP!BD62</f>
        <v>Costa de Marfil</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Austria</v>
      </c>
      <c r="E83" s="9" t="str">
        <f ca="1">+WORLDCUP!BD59</f>
        <v>Canadá</v>
      </c>
      <c r="F83" s="9" t="str">
        <f ca="1">+WORLDCUP!BD60</f>
        <v>Escocia</v>
      </c>
      <c r="G83" s="9" t="str">
        <f ca="1">+WORLDCUP!BD66</f>
        <v>Senegal</v>
      </c>
      <c r="H83" s="9" t="str">
        <f ca="1">+WORLDCUP!BD64</f>
        <v>Irán</v>
      </c>
      <c r="I83" s="9" t="str">
        <f ca="1">+WORLDCUP!BD69</f>
        <v>Ghana</v>
      </c>
      <c r="J83" s="9" t="str">
        <f ca="1">+WORLDCUP!BD68</f>
        <v>RD Congo</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Austria</v>
      </c>
      <c r="E84" s="9" t="str">
        <f ca="1">+WORLDCUP!BD59</f>
        <v>Canadá</v>
      </c>
      <c r="F84" s="9" t="str">
        <f ca="1">+WORLDCUP!BD60</f>
        <v>Escocia</v>
      </c>
      <c r="G84" s="9" t="str">
        <f ca="1">+WORLDCUP!BD66</f>
        <v>Senegal</v>
      </c>
      <c r="H84" s="9" t="str">
        <f ca="1">+WORLDCUP!BD63</f>
        <v>Suecia</v>
      </c>
      <c r="I84" s="9" t="str">
        <f ca="1">+WORLDCUP!BD69</f>
        <v>Ghana</v>
      </c>
      <c r="J84" s="9" t="str">
        <f ca="1">+WORLDCUP!BD68</f>
        <v>RD Congo</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Irán</v>
      </c>
      <c r="E85" s="9" t="str">
        <f ca="1">+WORLDCUP!BD59</f>
        <v>Canadá</v>
      </c>
      <c r="F85" s="9" t="str">
        <f ca="1">+WORLDCUP!BD60</f>
        <v>Escocia</v>
      </c>
      <c r="G85" s="9" t="str">
        <f ca="1">+WORLDCUP!BD67</f>
        <v>Austria</v>
      </c>
      <c r="H85" s="9" t="str">
        <f ca="1">+WORLDCUP!BD63</f>
        <v>Suecia</v>
      </c>
      <c r="I85" s="9" t="str">
        <f ca="1">+WORLDCUP!BD69</f>
        <v>Ghana</v>
      </c>
      <c r="J85" s="9" t="str">
        <f ca="1">+WORLDCUP!BD68</f>
        <v>RD Congo</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Irán</v>
      </c>
      <c r="E86" s="9" t="str">
        <f ca="1">+WORLDCUP!BD59</f>
        <v>Canadá</v>
      </c>
      <c r="F86" s="9" t="str">
        <f ca="1">+WORLDCUP!BD60</f>
        <v>Escocia</v>
      </c>
      <c r="G86" s="9" t="str">
        <f ca="1">+WORLDCUP!BD67</f>
        <v>Austria</v>
      </c>
      <c r="H86" s="9" t="str">
        <f ca="1">+WORLDCUP!BD63</f>
        <v>Suecia</v>
      </c>
      <c r="I86" s="9" t="str">
        <f ca="1">+WORLDCUP!BD69</f>
        <v>Ghana</v>
      </c>
      <c r="J86" s="9" t="str">
        <f ca="1">+WORLDCUP!BD68</f>
        <v>RD Congo</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Irán</v>
      </c>
      <c r="E87" s="9" t="str">
        <f ca="1">+WORLDCUP!BD59</f>
        <v>Canadá</v>
      </c>
      <c r="F87" s="9" t="str">
        <f ca="1">+WORLDCUP!BD60</f>
        <v>Escocia</v>
      </c>
      <c r="G87" s="9" t="str">
        <f ca="1">+WORLDCUP!BD66</f>
        <v>Senegal</v>
      </c>
      <c r="H87" s="9" t="str">
        <f ca="1">+WORLDCUP!BD63</f>
        <v>Suecia</v>
      </c>
      <c r="I87" s="9" t="str">
        <f ca="1">+WORLDCUP!BD69</f>
        <v>Ghana</v>
      </c>
      <c r="J87" s="9" t="str">
        <f ca="1">+WORLDCUP!BD68</f>
        <v>RD Congo</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Irán</v>
      </c>
      <c r="E88" s="9" t="str">
        <f ca="1">+WORLDCUP!BD59</f>
        <v>Canadá</v>
      </c>
      <c r="F88" s="9" t="str">
        <f ca="1">+WORLDCUP!BD60</f>
        <v>Escocia</v>
      </c>
      <c r="G88" s="9" t="str">
        <f ca="1">+WORLDCUP!BD67</f>
        <v>Austria</v>
      </c>
      <c r="H88" s="9" t="str">
        <f ca="1">+WORLDCUP!BD63</f>
        <v>Suecia</v>
      </c>
      <c r="I88" s="9" t="str">
        <f ca="1">+WORLDCUP!BD69</f>
        <v>Ghana</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Irán</v>
      </c>
      <c r="E89" s="9" t="str">
        <f ca="1">+WORLDCUP!BD59</f>
        <v>Canadá</v>
      </c>
      <c r="F89" s="9" t="str">
        <f ca="1">+WORLDCUP!BD60</f>
        <v>Escocia</v>
      </c>
      <c r="G89" s="9" t="str">
        <f ca="1">+WORLDCUP!BD67</f>
        <v>Austria</v>
      </c>
      <c r="H89" s="9" t="str">
        <f ca="1">+WORLDCUP!BD63</f>
        <v>Suecia</v>
      </c>
      <c r="I89" s="9" t="str">
        <f ca="1">+WORLDCUP!BD66</f>
        <v>Senegal</v>
      </c>
      <c r="J89" s="9" t="str">
        <f ca="1">+WORLDCUP!BD68</f>
        <v>RD Congo</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Costa de Marfil</v>
      </c>
      <c r="D90" s="9" t="str">
        <f ca="1">+WORLDCUP!BD67</f>
        <v>Austria</v>
      </c>
      <c r="E90" s="9" t="str">
        <f ca="1">+WORLDCUP!BD59</f>
        <v>Canadá</v>
      </c>
      <c r="F90" s="9" t="str">
        <f ca="1">+WORLDCUP!BD60</f>
        <v>Escocia</v>
      </c>
      <c r="G90" s="9" t="str">
        <f ca="1">+WORLDCUP!BD66</f>
        <v>Senegal</v>
      </c>
      <c r="H90" s="9" t="str">
        <f ca="1">+WORLDCUP!BD65</f>
        <v>Arabia Saudita</v>
      </c>
      <c r="I90" s="9" t="str">
        <f ca="1">+WORLDCUP!BD69</f>
        <v>Ghana</v>
      </c>
      <c r="J90" s="9" t="str">
        <f ca="1">+WORLDCUP!BD68</f>
        <v>RD Congo</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Costa de Marfil</v>
      </c>
      <c r="D91" s="9" t="str">
        <f ca="1">+WORLDCUP!BD67</f>
        <v>Austria</v>
      </c>
      <c r="E91" s="9" t="str">
        <f ca="1">+WORLDCUP!BD59</f>
        <v>Canadá</v>
      </c>
      <c r="F91" s="9" t="str">
        <f ca="1">+WORLDCUP!BD60</f>
        <v>Escocia</v>
      </c>
      <c r="G91" s="9" t="str">
        <f ca="1">+WORLDCUP!BD66</f>
        <v>Senegal</v>
      </c>
      <c r="H91" s="9" t="str">
        <f ca="1">+WORLDCUP!BD64</f>
        <v>Irán</v>
      </c>
      <c r="I91" s="9" t="str">
        <f ca="1">+WORLDCUP!BD69</f>
        <v>Ghana</v>
      </c>
      <c r="J91" s="9" t="str">
        <f ca="1">+WORLDCUP!BD68</f>
        <v>RD Congo</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Costa de Marfil</v>
      </c>
      <c r="D92" s="9" t="str">
        <f ca="1">+WORLDCUP!BD67</f>
        <v>Austria</v>
      </c>
      <c r="E92" s="9" t="str">
        <f ca="1">+WORLDCUP!BD59</f>
        <v>Canadá</v>
      </c>
      <c r="F92" s="9" t="str">
        <f ca="1">+WORLDCUP!BD60</f>
        <v>Escocia</v>
      </c>
      <c r="G92" s="9" t="str">
        <f ca="1">+WORLDCUP!BD65</f>
        <v>Arabia Saudita</v>
      </c>
      <c r="H92" s="9" t="str">
        <f ca="1">+WORLDCUP!BD64</f>
        <v>Irán</v>
      </c>
      <c r="I92" s="9" t="str">
        <f ca="1">+WORLDCUP!BD69</f>
        <v>Ghana</v>
      </c>
      <c r="J92" s="9" t="str">
        <f ca="1">+WORLDCUP!BD68</f>
        <v>RD Congo</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Costa de Marfil</v>
      </c>
      <c r="D93" s="9" t="str">
        <f ca="1">+WORLDCUP!BD64</f>
        <v>Irán</v>
      </c>
      <c r="E93" s="9" t="str">
        <f ca="1">+WORLDCUP!BD59</f>
        <v>Canadá</v>
      </c>
      <c r="F93" s="9" t="str">
        <f ca="1">+WORLDCUP!BD60</f>
        <v>Escocia</v>
      </c>
      <c r="G93" s="9" t="str">
        <f ca="1">+WORLDCUP!BD66</f>
        <v>Senegal</v>
      </c>
      <c r="H93" s="9" t="str">
        <f ca="1">+WORLDCUP!BD65</f>
        <v>Arabia Saudita</v>
      </c>
      <c r="I93" s="9" t="str">
        <f ca="1">+WORLDCUP!BD69</f>
        <v>Ghana</v>
      </c>
      <c r="J93" s="9" t="str">
        <f ca="1">+WORLDCUP!BD68</f>
        <v>RD Congo</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Costa de Marfil</v>
      </c>
      <c r="D94" s="9" t="str">
        <f ca="1">+WORLDCUP!BD67</f>
        <v>Austria</v>
      </c>
      <c r="E94" s="9" t="str">
        <f ca="1">+WORLDCUP!BD59</f>
        <v>Canadá</v>
      </c>
      <c r="F94" s="9" t="str">
        <f ca="1">+WORLDCUP!BD60</f>
        <v>Escocia</v>
      </c>
      <c r="G94" s="9" t="str">
        <f ca="1">+WORLDCUP!BD65</f>
        <v>Arabia Saudita</v>
      </c>
      <c r="H94" s="9" t="str">
        <f ca="1">+WORLDCUP!BD64</f>
        <v>Irán</v>
      </c>
      <c r="I94" s="9" t="str">
        <f ca="1">+WORLDCUP!BD69</f>
        <v>Ghana</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Costa de Marfil</v>
      </c>
      <c r="D95" s="9" t="str">
        <f ca="1">+WORLDCUP!BD67</f>
        <v>Austria</v>
      </c>
      <c r="E95" s="9" t="str">
        <f ca="1">+WORLDCUP!BD59</f>
        <v>Canadá</v>
      </c>
      <c r="F95" s="9" t="str">
        <f ca="1">+WORLDCUP!BD60</f>
        <v>Escocia</v>
      </c>
      <c r="G95" s="9" t="str">
        <f ca="1">+WORLDCUP!BD65</f>
        <v>Arabia Saudita</v>
      </c>
      <c r="H95" s="9" t="str">
        <f ca="1">+WORLDCUP!BD64</f>
        <v>Irán</v>
      </c>
      <c r="I95" s="9" t="str">
        <f ca="1">+WORLDCUP!BD66</f>
        <v>Senegal</v>
      </c>
      <c r="J95" s="9" t="str">
        <f ca="1">+WORLDCUP!BD68</f>
        <v>RD Congo</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Costa de Marfil</v>
      </c>
      <c r="D96" s="9" t="str">
        <f ca="1">+WORLDCUP!BD67</f>
        <v>Austria</v>
      </c>
      <c r="E96" s="9" t="str">
        <f ca="1">+WORLDCUP!BD59</f>
        <v>Canadá</v>
      </c>
      <c r="F96" s="9" t="str">
        <f ca="1">+WORLDCUP!BD60</f>
        <v>Escocia</v>
      </c>
      <c r="G96" s="9" t="str">
        <f ca="1">+WORLDCUP!BD66</f>
        <v>Senegal</v>
      </c>
      <c r="H96" s="9" t="str">
        <f ca="1">+WORLDCUP!BD63</f>
        <v>Suecia</v>
      </c>
      <c r="I96" s="9" t="str">
        <f ca="1">+WORLDCUP!BD69</f>
        <v>Ghana</v>
      </c>
      <c r="J96" s="9" t="str">
        <f ca="1">+WORLDCUP!BD68</f>
        <v>RD Congo</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Costa de Marfil</v>
      </c>
      <c r="D97" s="9" t="str">
        <f ca="1">+WORLDCUP!BD67</f>
        <v>Austria</v>
      </c>
      <c r="E97" s="9" t="str">
        <f ca="1">+WORLDCUP!BD59</f>
        <v>Canadá</v>
      </c>
      <c r="F97" s="9" t="str">
        <f ca="1">+WORLDCUP!BD60</f>
        <v>Escocia</v>
      </c>
      <c r="G97" s="9" t="str">
        <f ca="1">+WORLDCUP!BD65</f>
        <v>Arabia Saudita</v>
      </c>
      <c r="H97" s="9" t="str">
        <f ca="1">+WORLDCUP!BD63</f>
        <v>Suecia</v>
      </c>
      <c r="I97" s="9" t="str">
        <f ca="1">+WORLDCUP!BD69</f>
        <v>Ghana</v>
      </c>
      <c r="J97" s="9" t="str">
        <f ca="1">+WORLDCUP!BD68</f>
        <v>RD Congo</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Costa de Marfil</v>
      </c>
      <c r="D98" s="9" t="str">
        <f ca="1">+WORLDCUP!BD66</f>
        <v>Senegal</v>
      </c>
      <c r="E98" s="9" t="str">
        <f ca="1">+WORLDCUP!BD59</f>
        <v>Canadá</v>
      </c>
      <c r="F98" s="9" t="str">
        <f ca="1">+WORLDCUP!BD60</f>
        <v>Escocia</v>
      </c>
      <c r="G98" s="9" t="str">
        <f ca="1">+WORLDCUP!BD65</f>
        <v>Arabia Saudita</v>
      </c>
      <c r="H98" s="9" t="str">
        <f ca="1">+WORLDCUP!BD63</f>
        <v>Suecia</v>
      </c>
      <c r="I98" s="9" t="str">
        <f ca="1">+WORLDCUP!BD69</f>
        <v>Ghana</v>
      </c>
      <c r="J98" s="9" t="str">
        <f ca="1">+WORLDCUP!BD68</f>
        <v>RD Congo</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Costa de Marfil</v>
      </c>
      <c r="D99" s="9" t="str">
        <f ca="1">+WORLDCUP!BD67</f>
        <v>Austria</v>
      </c>
      <c r="E99" s="9" t="str">
        <f ca="1">+WORLDCUP!BD59</f>
        <v>Canadá</v>
      </c>
      <c r="F99" s="9" t="str">
        <f ca="1">+WORLDCUP!BD60</f>
        <v>Escocia</v>
      </c>
      <c r="G99" s="9" t="str">
        <f ca="1">+WORLDCUP!BD65</f>
        <v>Arabia Saudita</v>
      </c>
      <c r="H99" s="9" t="str">
        <f ca="1">+WORLDCUP!BD63</f>
        <v>Suecia</v>
      </c>
      <c r="I99" s="9" t="str">
        <f ca="1">+WORLDCUP!BD69</f>
        <v>Ghana</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Costa de Marfil</v>
      </c>
      <c r="D100" s="9" t="str">
        <f ca="1">+WORLDCUP!BD67</f>
        <v>Austria</v>
      </c>
      <c r="E100" s="9" t="str">
        <f ca="1">+WORLDCUP!BD59</f>
        <v>Canadá</v>
      </c>
      <c r="F100" s="9" t="str">
        <f ca="1">+WORLDCUP!BD60</f>
        <v>Escocia</v>
      </c>
      <c r="G100" s="9" t="str">
        <f ca="1">+WORLDCUP!BD65</f>
        <v>Arabia Saudita</v>
      </c>
      <c r="H100" s="9" t="str">
        <f ca="1">+WORLDCUP!BD63</f>
        <v>Suecia</v>
      </c>
      <c r="I100" s="9" t="str">
        <f ca="1">+WORLDCUP!BD66</f>
        <v>Senegal</v>
      </c>
      <c r="J100" s="9" t="str">
        <f ca="1">+WORLDCUP!BD68</f>
        <v>RD Congo</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Costa de Marfil</v>
      </c>
      <c r="D101" s="9" t="str">
        <f ca="1">+WORLDCUP!BD64</f>
        <v>Irán</v>
      </c>
      <c r="E101" s="9" t="str">
        <f ca="1">+WORLDCUP!BD59</f>
        <v>Canadá</v>
      </c>
      <c r="F101" s="9" t="str">
        <f ca="1">+WORLDCUP!BD60</f>
        <v>Escocia</v>
      </c>
      <c r="G101" s="9" t="str">
        <f ca="1">+WORLDCUP!BD67</f>
        <v>Austria</v>
      </c>
      <c r="H101" s="9" t="str">
        <f ca="1">+WORLDCUP!BD63</f>
        <v>Suecia</v>
      </c>
      <c r="I101" s="9" t="str">
        <f ca="1">+WORLDCUP!BD69</f>
        <v>Ghana</v>
      </c>
      <c r="J101" s="9" t="str">
        <f ca="1">+WORLDCUP!BD68</f>
        <v>RD Congo</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Costa de Marfil</v>
      </c>
      <c r="D102" s="9" t="str">
        <f ca="1">+WORLDCUP!BD64</f>
        <v>Irán</v>
      </c>
      <c r="E102" s="9" t="str">
        <f ca="1">+WORLDCUP!BD59</f>
        <v>Canadá</v>
      </c>
      <c r="F102" s="9" t="str">
        <f ca="1">+WORLDCUP!BD60</f>
        <v>Escocia</v>
      </c>
      <c r="G102" s="9" t="str">
        <f ca="1">+WORLDCUP!BD66</f>
        <v>Senegal</v>
      </c>
      <c r="H102" s="9" t="str">
        <f ca="1">+WORLDCUP!BD63</f>
        <v>Suecia</v>
      </c>
      <c r="I102" s="9" t="str">
        <f ca="1">+WORLDCUP!BD69</f>
        <v>Ghana</v>
      </c>
      <c r="J102" s="9" t="str">
        <f ca="1">+WORLDCUP!BD68</f>
        <v>RD Congo</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Costa de Marfil</v>
      </c>
      <c r="D103" s="9" t="str">
        <f ca="1">+WORLDCUP!BD64</f>
        <v>Irán</v>
      </c>
      <c r="E103" s="9" t="str">
        <f ca="1">+WORLDCUP!BD59</f>
        <v>Canadá</v>
      </c>
      <c r="F103" s="9" t="str">
        <f ca="1">+WORLDCUP!BD60</f>
        <v>Escocia</v>
      </c>
      <c r="G103" s="9" t="str">
        <f ca="1">+WORLDCUP!BD67</f>
        <v>Austria</v>
      </c>
      <c r="H103" s="9" t="str">
        <f ca="1">+WORLDCUP!BD63</f>
        <v>Suecia</v>
      </c>
      <c r="I103" s="9" t="str">
        <f ca="1">+WORLDCUP!BD69</f>
        <v>Ghana</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Costa de Marfil</v>
      </c>
      <c r="D104" s="9" t="str">
        <f ca="1">+WORLDCUP!BD64</f>
        <v>Irán</v>
      </c>
      <c r="E104" s="9" t="str">
        <f ca="1">+WORLDCUP!BD59</f>
        <v>Canadá</v>
      </c>
      <c r="F104" s="9" t="str">
        <f ca="1">+WORLDCUP!BD60</f>
        <v>Escocia</v>
      </c>
      <c r="G104" s="9" t="str">
        <f ca="1">+WORLDCUP!BD67</f>
        <v>Austria</v>
      </c>
      <c r="H104" s="9" t="str">
        <f ca="1">+WORLDCUP!BD63</f>
        <v>Suecia</v>
      </c>
      <c r="I104" s="9" t="str">
        <f ca="1">+WORLDCUP!BD66</f>
        <v>Senegal</v>
      </c>
      <c r="J104" s="9" t="str">
        <f ca="1">+WORLDCUP!BD68</f>
        <v>RD Congo</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Costa de Marfil</v>
      </c>
      <c r="D105" s="9" t="str">
        <f ca="1">+WORLDCUP!BD64</f>
        <v>Irán</v>
      </c>
      <c r="E105" s="9" t="str">
        <f ca="1">+WORLDCUP!BD59</f>
        <v>Canadá</v>
      </c>
      <c r="F105" s="9" t="str">
        <f ca="1">+WORLDCUP!BD60</f>
        <v>Escocia</v>
      </c>
      <c r="G105" s="9" t="str">
        <f ca="1">+WORLDCUP!BD65</f>
        <v>Arabia Saudita</v>
      </c>
      <c r="H105" s="9" t="str">
        <f ca="1">+WORLDCUP!BD63</f>
        <v>Suecia</v>
      </c>
      <c r="I105" s="9" t="str">
        <f ca="1">+WORLDCUP!BD69</f>
        <v>Ghana</v>
      </c>
      <c r="J105" s="9" t="str">
        <f ca="1">+WORLDCUP!BD68</f>
        <v>RD Congo</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Irán</v>
      </c>
      <c r="E106" s="9" t="str">
        <f ca="1">+WORLDCUP!BD59</f>
        <v>Canadá</v>
      </c>
      <c r="F106" s="9" t="str">
        <f ca="1">+WORLDCUP!BD60</f>
        <v>Escocia</v>
      </c>
      <c r="G106" s="9" t="str">
        <f ca="1">+WORLDCUP!BD67</f>
        <v>Austria</v>
      </c>
      <c r="H106" s="9" t="str">
        <f ca="1">+WORLDCUP!BD63</f>
        <v>Suecia</v>
      </c>
      <c r="I106" s="9" t="str">
        <f ca="1">+WORLDCUP!BD69</f>
        <v>Ghana</v>
      </c>
      <c r="J106" s="9" t="str">
        <f ca="1">+WORLDCUP!BD62</f>
        <v>Costa de Marfil</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Irán</v>
      </c>
      <c r="E107" s="9" t="str">
        <f ca="1">+WORLDCUP!BD59</f>
        <v>Canadá</v>
      </c>
      <c r="F107" s="9" t="str">
        <f ca="1">+WORLDCUP!BD60</f>
        <v>Escocia</v>
      </c>
      <c r="G107" s="9" t="str">
        <f ca="1">+WORLDCUP!BD67</f>
        <v>Austria</v>
      </c>
      <c r="H107" s="9" t="str">
        <f ca="1">+WORLDCUP!BD63</f>
        <v>Suecia</v>
      </c>
      <c r="I107" s="9" t="str">
        <f ca="1">+WORLDCUP!BD62</f>
        <v>Costa de Marfil</v>
      </c>
      <c r="J107" s="9" t="str">
        <f ca="1">+WORLDCUP!BD68</f>
        <v>RD Congo</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Costa de Marfil</v>
      </c>
      <c r="D108" s="9" t="str">
        <f ca="1">+WORLDCUP!BD64</f>
        <v>Irán</v>
      </c>
      <c r="E108" s="9" t="str">
        <f ca="1">+WORLDCUP!BD59</f>
        <v>Canadá</v>
      </c>
      <c r="F108" s="9" t="str">
        <f ca="1">+WORLDCUP!BD60</f>
        <v>Escocia</v>
      </c>
      <c r="G108" s="9" t="str">
        <f ca="1">+WORLDCUP!BD65</f>
        <v>Arabia Saudita</v>
      </c>
      <c r="H108" s="9" t="str">
        <f ca="1">+WORLDCUP!BD63</f>
        <v>Suecia</v>
      </c>
      <c r="I108" s="9" t="str">
        <f ca="1">+WORLDCUP!BD69</f>
        <v>Ghana</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Costa de Marfil</v>
      </c>
      <c r="D109" s="9" t="str">
        <f ca="1">+WORLDCUP!BD64</f>
        <v>Irán</v>
      </c>
      <c r="E109" s="9" t="str">
        <f ca="1">+WORLDCUP!BD59</f>
        <v>Canadá</v>
      </c>
      <c r="F109" s="9" t="str">
        <f ca="1">+WORLDCUP!BD60</f>
        <v>Escocia</v>
      </c>
      <c r="G109" s="9" t="str">
        <f ca="1">+WORLDCUP!BD65</f>
        <v>Arabia Saudita</v>
      </c>
      <c r="H109" s="9" t="str">
        <f ca="1">+WORLDCUP!BD63</f>
        <v>Suecia</v>
      </c>
      <c r="I109" s="9" t="str">
        <f ca="1">+WORLDCUP!BD66</f>
        <v>Senegal</v>
      </c>
      <c r="J109" s="9" t="str">
        <f ca="1">+WORLDCUP!BD68</f>
        <v>RD Congo</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1</v>
      </c>
      <c r="C110" s="9" t="str">
        <f ca="1">+WORLDCUP!BD65</f>
        <v>Arabia Saudita</v>
      </c>
      <c r="D110" s="9" t="str">
        <f ca="1">+WORLDCUP!BD64</f>
        <v>Irán</v>
      </c>
      <c r="E110" s="9" t="str">
        <f ca="1">+WORLDCUP!BD59</f>
        <v>Canadá</v>
      </c>
      <c r="F110" s="9" t="str">
        <f ca="1">+WORLDCUP!BD60</f>
        <v>Escocia</v>
      </c>
      <c r="G110" s="9" t="str">
        <f ca="1">+WORLDCUP!BD67</f>
        <v>Austria</v>
      </c>
      <c r="H110" s="9" t="str">
        <f ca="1">+WORLDCUP!BD63</f>
        <v>Suecia</v>
      </c>
      <c r="I110" s="9" t="str">
        <f ca="1">+WORLDCUP!BD62</f>
        <v>Costa de Marfil</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Austria</v>
      </c>
      <c r="E111" s="9" t="str">
        <f ca="1">+WORLDCUP!BD59</f>
        <v>Canadá</v>
      </c>
      <c r="F111" s="9" t="str">
        <f ca="1">+WORLDCUP!BD60</f>
        <v>Escocia</v>
      </c>
      <c r="G111" s="9" t="str">
        <f ca="1">+WORLDCUP!BD66</f>
        <v>Senegal</v>
      </c>
      <c r="H111" s="9" t="str">
        <f ca="1">+WORLDCUP!BD61</f>
        <v>Paraguay</v>
      </c>
      <c r="I111" s="9" t="str">
        <f ca="1">+WORLDCUP!BD69</f>
        <v>Ghana</v>
      </c>
      <c r="J111" s="9" t="str">
        <f ca="1">+WORLDCUP!BD68</f>
        <v>RD Congo</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Irán</v>
      </c>
      <c r="E112" s="9" t="str">
        <f ca="1">+WORLDCUP!BD59</f>
        <v>Canadá</v>
      </c>
      <c r="F112" s="9" t="str">
        <f ca="1">+WORLDCUP!BD60</f>
        <v>Escocia</v>
      </c>
      <c r="G112" s="9" t="str">
        <f ca="1">+WORLDCUP!BD67</f>
        <v>Austria</v>
      </c>
      <c r="H112" s="9" t="str">
        <f ca="1">+WORLDCUP!BD61</f>
        <v>Paraguay</v>
      </c>
      <c r="I112" s="9" t="str">
        <f ca="1">+WORLDCUP!BD69</f>
        <v>Ghana</v>
      </c>
      <c r="J112" s="9" t="str">
        <f ca="1">+WORLDCUP!BD68</f>
        <v>RD Congo</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Irán</v>
      </c>
      <c r="E113" s="9" t="str">
        <f ca="1">+WORLDCUP!BD59</f>
        <v>Canadá</v>
      </c>
      <c r="F113" s="9" t="str">
        <f ca="1">+WORLDCUP!BD60</f>
        <v>Escocia</v>
      </c>
      <c r="G113" s="9" t="str">
        <f ca="1">+WORLDCUP!BD67</f>
        <v>Austria</v>
      </c>
      <c r="H113" s="9" t="str">
        <f ca="1">+WORLDCUP!BD61</f>
        <v>Paraguay</v>
      </c>
      <c r="I113" s="9" t="str">
        <f ca="1">+WORLDCUP!BD69</f>
        <v>Ghana</v>
      </c>
      <c r="J113" s="9" t="str">
        <f ca="1">+WORLDCUP!BD68</f>
        <v>RD Congo</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Irán</v>
      </c>
      <c r="E114" s="9" t="str">
        <f ca="1">+WORLDCUP!BD59</f>
        <v>Canadá</v>
      </c>
      <c r="F114" s="9" t="str">
        <f ca="1">+WORLDCUP!BD60</f>
        <v>Escocia</v>
      </c>
      <c r="G114" s="9" t="str">
        <f ca="1">+WORLDCUP!BD66</f>
        <v>Senegal</v>
      </c>
      <c r="H114" s="9" t="str">
        <f ca="1">+WORLDCUP!BD61</f>
        <v>Paraguay</v>
      </c>
      <c r="I114" s="9" t="str">
        <f ca="1">+WORLDCUP!BD69</f>
        <v>Ghana</v>
      </c>
      <c r="J114" s="9" t="str">
        <f ca="1">+WORLDCUP!BD68</f>
        <v>RD Congo</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Irán</v>
      </c>
      <c r="E115" s="9" t="str">
        <f ca="1">+WORLDCUP!BD59</f>
        <v>Canadá</v>
      </c>
      <c r="F115" s="9" t="str">
        <f ca="1">+WORLDCUP!BD60</f>
        <v>Escocia</v>
      </c>
      <c r="G115" s="9" t="str">
        <f ca="1">+WORLDCUP!BD67</f>
        <v>Austria</v>
      </c>
      <c r="H115" s="9" t="str">
        <f ca="1">+WORLDCUP!BD61</f>
        <v>Paraguay</v>
      </c>
      <c r="I115" s="9" t="str">
        <f ca="1">+WORLDCUP!BD69</f>
        <v>Ghana</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Irán</v>
      </c>
      <c r="E116" s="9" t="str">
        <f ca="1">+WORLDCUP!BD59</f>
        <v>Canadá</v>
      </c>
      <c r="F116" s="9" t="str">
        <f ca="1">+WORLDCUP!BD60</f>
        <v>Escocia</v>
      </c>
      <c r="G116" s="9" t="str">
        <f ca="1">+WORLDCUP!BD67</f>
        <v>Austria</v>
      </c>
      <c r="H116" s="9" t="str">
        <f ca="1">+WORLDCUP!BD61</f>
        <v>Paraguay</v>
      </c>
      <c r="I116" s="9" t="str">
        <f ca="1">+WORLDCUP!BD66</f>
        <v>Senegal</v>
      </c>
      <c r="J116" s="9" t="str">
        <f ca="1">+WORLDCUP!BD68</f>
        <v>RD Congo</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Austria</v>
      </c>
      <c r="E117" s="9" t="str">
        <f ca="1">+WORLDCUP!BD59</f>
        <v>Canadá</v>
      </c>
      <c r="F117" s="9" t="str">
        <f ca="1">+WORLDCUP!BD61</f>
        <v>Paraguay</v>
      </c>
      <c r="G117" s="9" t="str">
        <f ca="1">+WORLDCUP!BD66</f>
        <v>Senegal</v>
      </c>
      <c r="H117" s="9" t="str">
        <f ca="1">+WORLDCUP!BD63</f>
        <v>Suecia</v>
      </c>
      <c r="I117" s="9" t="str">
        <f ca="1">+WORLDCUP!BD69</f>
        <v>Ghana</v>
      </c>
      <c r="J117" s="9" t="str">
        <f ca="1">+WORLDCUP!BD68</f>
        <v>RD Congo</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Austria</v>
      </c>
      <c r="E118" s="9" t="str">
        <f ca="1">+WORLDCUP!BD59</f>
        <v>Canadá</v>
      </c>
      <c r="F118" s="9" t="str">
        <f ca="1">+WORLDCUP!BD61</f>
        <v>Paraguay</v>
      </c>
      <c r="G118" s="9" t="str">
        <f ca="1">+WORLDCUP!BD65</f>
        <v>Arabia Saudita</v>
      </c>
      <c r="H118" s="9" t="str">
        <f ca="1">+WORLDCUP!BD63</f>
        <v>Suecia</v>
      </c>
      <c r="I118" s="9" t="str">
        <f ca="1">+WORLDCUP!BD69</f>
        <v>Ghana</v>
      </c>
      <c r="J118" s="9" t="str">
        <f ca="1">+WORLDCUP!BD68</f>
        <v>RD Congo</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Canadá</v>
      </c>
      <c r="F119" s="9" t="str">
        <f ca="1">+WORLDCUP!BD61</f>
        <v>Paraguay</v>
      </c>
      <c r="G119" s="9" t="str">
        <f ca="1">+WORLDCUP!BD65</f>
        <v>Arabia Saudita</v>
      </c>
      <c r="H119" s="9" t="str">
        <f ca="1">+WORLDCUP!BD63</f>
        <v>Suecia</v>
      </c>
      <c r="I119" s="9" t="str">
        <f ca="1">+WORLDCUP!BD69</f>
        <v>Ghana</v>
      </c>
      <c r="J119" s="9" t="str">
        <f ca="1">+WORLDCUP!BD68</f>
        <v>RD Congo</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Austria</v>
      </c>
      <c r="E120" s="9" t="str">
        <f ca="1">+WORLDCUP!BD59</f>
        <v>Canadá</v>
      </c>
      <c r="F120" s="9" t="str">
        <f ca="1">+WORLDCUP!BD61</f>
        <v>Paraguay</v>
      </c>
      <c r="G120" s="9" t="str">
        <f ca="1">+WORLDCUP!BD65</f>
        <v>Arabia Saudita</v>
      </c>
      <c r="H120" s="9" t="str">
        <f ca="1">+WORLDCUP!BD63</f>
        <v>Suecia</v>
      </c>
      <c r="I120" s="9" t="str">
        <f ca="1">+WORLDCUP!BD69</f>
        <v>Ghana</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Austria</v>
      </c>
      <c r="E121" s="9" t="str">
        <f ca="1">+WORLDCUP!BD59</f>
        <v>Canadá</v>
      </c>
      <c r="F121" s="9" t="str">
        <f ca="1">+WORLDCUP!BD61</f>
        <v>Paraguay</v>
      </c>
      <c r="G121" s="9" t="str">
        <f ca="1">+WORLDCUP!BD65</f>
        <v>Arabia Saudita</v>
      </c>
      <c r="H121" s="9" t="str">
        <f ca="1">+WORLDCUP!BD63</f>
        <v>Suecia</v>
      </c>
      <c r="I121" s="9" t="str">
        <f ca="1">+WORLDCUP!BD66</f>
        <v>Senegal</v>
      </c>
      <c r="J121" s="9" t="str">
        <f ca="1">+WORLDCUP!BD68</f>
        <v>RD Congo</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Irán</v>
      </c>
      <c r="E122" s="9" t="str">
        <f ca="1">+WORLDCUP!BD59</f>
        <v>Canadá</v>
      </c>
      <c r="F122" s="9" t="str">
        <f ca="1">+WORLDCUP!BD61</f>
        <v>Paraguay</v>
      </c>
      <c r="G122" s="9" t="str">
        <f ca="1">+WORLDCUP!BD67</f>
        <v>Austria</v>
      </c>
      <c r="H122" s="9" t="str">
        <f ca="1">+WORLDCUP!BD63</f>
        <v>Suecia</v>
      </c>
      <c r="I122" s="9" t="str">
        <f ca="1">+WORLDCUP!BD69</f>
        <v>Ghana</v>
      </c>
      <c r="J122" s="9" t="str">
        <f ca="1">+WORLDCUP!BD68</f>
        <v>RD Congo</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Irán</v>
      </c>
      <c r="E123" s="9" t="str">
        <f ca="1">+WORLDCUP!BD59</f>
        <v>Canadá</v>
      </c>
      <c r="F123" s="9" t="str">
        <f ca="1">+WORLDCUP!BD61</f>
        <v>Paraguay</v>
      </c>
      <c r="G123" s="9" t="str">
        <f ca="1">+WORLDCUP!BD66</f>
        <v>Senegal</v>
      </c>
      <c r="H123" s="9" t="str">
        <f ca="1">+WORLDCUP!BD63</f>
        <v>Suecia</v>
      </c>
      <c r="I123" s="9" t="str">
        <f ca="1">+WORLDCUP!BD69</f>
        <v>Ghana</v>
      </c>
      <c r="J123" s="9" t="str">
        <f ca="1">+WORLDCUP!BD68</f>
        <v>RD Congo</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Irán</v>
      </c>
      <c r="E124" s="9" t="str">
        <f ca="1">+WORLDCUP!BD59</f>
        <v>Canadá</v>
      </c>
      <c r="F124" s="9" t="str">
        <f ca="1">+WORLDCUP!BD61</f>
        <v>Paraguay</v>
      </c>
      <c r="G124" s="9" t="str">
        <f ca="1">+WORLDCUP!BD67</f>
        <v>Austria</v>
      </c>
      <c r="H124" s="9" t="str">
        <f ca="1">+WORLDCUP!BD63</f>
        <v>Suecia</v>
      </c>
      <c r="I124" s="9" t="str">
        <f ca="1">+WORLDCUP!BD69</f>
        <v>Ghana</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Irán</v>
      </c>
      <c r="E125" s="9" t="str">
        <f ca="1">+WORLDCUP!BD59</f>
        <v>Canadá</v>
      </c>
      <c r="F125" s="9" t="str">
        <f ca="1">+WORLDCUP!BD61</f>
        <v>Paraguay</v>
      </c>
      <c r="G125" s="9" t="str">
        <f ca="1">+WORLDCUP!BD67</f>
        <v>Austria</v>
      </c>
      <c r="H125" s="9" t="str">
        <f ca="1">+WORLDCUP!BD63</f>
        <v>Suecia</v>
      </c>
      <c r="I125" s="9" t="str">
        <f ca="1">+WORLDCUP!BD66</f>
        <v>Senegal</v>
      </c>
      <c r="J125" s="9" t="str">
        <f ca="1">+WORLDCUP!BD68</f>
        <v>RD Congo</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Irán</v>
      </c>
      <c r="E126" s="9" t="str">
        <f ca="1">+WORLDCUP!BD59</f>
        <v>Canadá</v>
      </c>
      <c r="F126" s="9" t="str">
        <f ca="1">+WORLDCUP!BD61</f>
        <v>Paraguay</v>
      </c>
      <c r="G126" s="9" t="str">
        <f ca="1">+WORLDCUP!BD65</f>
        <v>Arabia Saudita</v>
      </c>
      <c r="H126" s="9" t="str">
        <f ca="1">+WORLDCUP!BD63</f>
        <v>Suecia</v>
      </c>
      <c r="I126" s="9" t="str">
        <f ca="1">+WORLDCUP!BD69</f>
        <v>Ghana</v>
      </c>
      <c r="J126" s="9" t="str">
        <f ca="1">+WORLDCUP!BD68</f>
        <v>RD Congo</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Irán</v>
      </c>
      <c r="E127" s="9" t="str">
        <f ca="1">+WORLDCUP!BD59</f>
        <v>Canadá</v>
      </c>
      <c r="F127" s="9" t="str">
        <f ca="1">+WORLDCUP!BD61</f>
        <v>Paraguay</v>
      </c>
      <c r="G127" s="9" t="str">
        <f ca="1">+WORLDCUP!BD65</f>
        <v>Arabia Saudita</v>
      </c>
      <c r="H127" s="9" t="str">
        <f ca="1">+WORLDCUP!BD63</f>
        <v>Suecia</v>
      </c>
      <c r="I127" s="9" t="str">
        <f ca="1">+WORLDCUP!BD69</f>
        <v>Ghana</v>
      </c>
      <c r="J127" s="9" t="str">
        <f ca="1">+WORLDCUP!BD67</f>
        <v>Austria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Irán</v>
      </c>
      <c r="E128" s="9" t="str">
        <f ca="1">+WORLDCUP!BD59</f>
        <v>Canadá</v>
      </c>
      <c r="F128" s="9" t="str">
        <f ca="1">+WORLDCUP!BD60</f>
        <v>Escocia</v>
      </c>
      <c r="G128" s="9" t="str">
        <f ca="1">+WORLDCUP!BD67</f>
        <v>Austria</v>
      </c>
      <c r="H128" s="9" t="str">
        <f ca="1">+WORLDCUP!BD63</f>
        <v>Suecia</v>
      </c>
      <c r="I128" s="9" t="str">
        <f ca="1">+WORLDCUP!BD61</f>
        <v>Paraguay</v>
      </c>
      <c r="J128" s="9" t="str">
        <f ca="1">+WORLDCUP!BD68</f>
        <v>RD Congo</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Irán</v>
      </c>
      <c r="E129" s="9" t="str">
        <f ca="1">+WORLDCUP!BD59</f>
        <v>Canadá</v>
      </c>
      <c r="F129" s="9" t="str">
        <f ca="1">+WORLDCUP!BD61</f>
        <v>Paraguay</v>
      </c>
      <c r="G129" s="9" t="str">
        <f ca="1">+WORLDCUP!BD65</f>
        <v>Arabia Saudita</v>
      </c>
      <c r="H129" s="9" t="str">
        <f ca="1">+WORLDCUP!BD63</f>
        <v>Suecia</v>
      </c>
      <c r="I129" s="9" t="str">
        <f ca="1">+WORLDCUP!BD69</f>
        <v>Ghana</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Irán</v>
      </c>
      <c r="E130" s="9" t="str">
        <f ca="1">+WORLDCUP!BD59</f>
        <v>Canadá</v>
      </c>
      <c r="F130" s="9" t="str">
        <f ca="1">+WORLDCUP!BD61</f>
        <v>Paraguay</v>
      </c>
      <c r="G130" s="9" t="str">
        <f ca="1">+WORLDCUP!BD65</f>
        <v>Arabia Saudita</v>
      </c>
      <c r="H130" s="9" t="str">
        <f ca="1">+WORLDCUP!BD63</f>
        <v>Suecia</v>
      </c>
      <c r="I130" s="9" t="str">
        <f ca="1">+WORLDCUP!BD66</f>
        <v>Senegal</v>
      </c>
      <c r="J130" s="9" t="str">
        <f ca="1">+WORLDCUP!BD68</f>
        <v>RD Congo</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Irán</v>
      </c>
      <c r="E131" s="9" t="str">
        <f ca="1">+WORLDCUP!BD59</f>
        <v>Canadá</v>
      </c>
      <c r="F131" s="9" t="str">
        <f ca="1">+WORLDCUP!BD60</f>
        <v>Escocia</v>
      </c>
      <c r="G131" s="9" t="str">
        <f ca="1">+WORLDCUP!BD67</f>
        <v>Austria</v>
      </c>
      <c r="H131" s="9" t="str">
        <f ca="1">+WORLDCUP!BD63</f>
        <v>Suecia</v>
      </c>
      <c r="I131" s="9" t="str">
        <f ca="1">+WORLDCUP!BD61</f>
        <v>Paraguay</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Costa de Marfil</v>
      </c>
      <c r="D132" s="9" t="str">
        <f ca="1">+WORLDCUP!BD67</f>
        <v>Austria</v>
      </c>
      <c r="E132" s="9" t="str">
        <f ca="1">+WORLDCUP!BD59</f>
        <v>Canadá</v>
      </c>
      <c r="F132" s="9" t="str">
        <f ca="1">+WORLDCUP!BD60</f>
        <v>Escocia</v>
      </c>
      <c r="G132" s="9" t="str">
        <f ca="1">+WORLDCUP!BD66</f>
        <v>Senegal</v>
      </c>
      <c r="H132" s="9" t="str">
        <f ca="1">+WORLDCUP!BD61</f>
        <v>Paraguay</v>
      </c>
      <c r="I132" s="9" t="str">
        <f ca="1">+WORLDCUP!BD69</f>
        <v>Ghana</v>
      </c>
      <c r="J132" s="9" t="str">
        <f ca="1">+WORLDCUP!BD68</f>
        <v>RD Congo</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Costa de Marfil</v>
      </c>
      <c r="D133" s="9" t="str">
        <f ca="1">+WORLDCUP!BD67</f>
        <v>Austria</v>
      </c>
      <c r="E133" s="9" t="str">
        <f ca="1">+WORLDCUP!BD59</f>
        <v>Canadá</v>
      </c>
      <c r="F133" s="9" t="str">
        <f ca="1">+WORLDCUP!BD60</f>
        <v>Escocia</v>
      </c>
      <c r="G133" s="9" t="str">
        <f ca="1">+WORLDCUP!BD65</f>
        <v>Arabia Saudita</v>
      </c>
      <c r="H133" s="9" t="str">
        <f ca="1">+WORLDCUP!BD61</f>
        <v>Paraguay</v>
      </c>
      <c r="I133" s="9" t="str">
        <f ca="1">+WORLDCUP!BD69</f>
        <v>Ghana</v>
      </c>
      <c r="J133" s="9" t="str">
        <f ca="1">+WORLDCUP!BD68</f>
        <v>RD Congo</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Costa de Marfil</v>
      </c>
      <c r="D134" s="9" t="str">
        <f ca="1">+WORLDCUP!BD66</f>
        <v>Senegal</v>
      </c>
      <c r="E134" s="9" t="str">
        <f ca="1">+WORLDCUP!BD59</f>
        <v>Canadá</v>
      </c>
      <c r="F134" s="9" t="str">
        <f ca="1">+WORLDCUP!BD60</f>
        <v>Escocia</v>
      </c>
      <c r="G134" s="9" t="str">
        <f ca="1">+WORLDCUP!BD65</f>
        <v>Arabia Saudita</v>
      </c>
      <c r="H134" s="9" t="str">
        <f ca="1">+WORLDCUP!BD61</f>
        <v>Paraguay</v>
      </c>
      <c r="I134" s="9" t="str">
        <f ca="1">+WORLDCUP!BD69</f>
        <v>Ghana</v>
      </c>
      <c r="J134" s="9" t="str">
        <f ca="1">+WORLDCUP!BD68</f>
        <v>RD Congo</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Costa de Marfil</v>
      </c>
      <c r="D135" s="9" t="str">
        <f ca="1">+WORLDCUP!BD67</f>
        <v>Austria</v>
      </c>
      <c r="E135" s="9" t="str">
        <f ca="1">+WORLDCUP!BD59</f>
        <v>Canadá</v>
      </c>
      <c r="F135" s="9" t="str">
        <f ca="1">+WORLDCUP!BD60</f>
        <v>Escocia</v>
      </c>
      <c r="G135" s="9" t="str">
        <f ca="1">+WORLDCUP!BD65</f>
        <v>Arabia Saudita</v>
      </c>
      <c r="H135" s="9" t="str">
        <f ca="1">+WORLDCUP!BD61</f>
        <v>Paraguay</v>
      </c>
      <c r="I135" s="9" t="str">
        <f ca="1">+WORLDCUP!BD69</f>
        <v>Ghana</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Costa de Marfil</v>
      </c>
      <c r="D136" s="9" t="str">
        <f ca="1">+WORLDCUP!BD67</f>
        <v>Austria</v>
      </c>
      <c r="E136" s="9" t="str">
        <f ca="1">+WORLDCUP!BD59</f>
        <v>Canadá</v>
      </c>
      <c r="F136" s="9" t="str">
        <f ca="1">+WORLDCUP!BD60</f>
        <v>Escocia</v>
      </c>
      <c r="G136" s="9" t="str">
        <f ca="1">+WORLDCUP!BD65</f>
        <v>Arabia Saudita</v>
      </c>
      <c r="H136" s="9" t="str">
        <f ca="1">+WORLDCUP!BD61</f>
        <v>Paraguay</v>
      </c>
      <c r="I136" s="9" t="str">
        <f ca="1">+WORLDCUP!BD66</f>
        <v>Senegal</v>
      </c>
      <c r="J136" s="9" t="str">
        <f ca="1">+WORLDCUP!BD68</f>
        <v>RD Congo</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Costa de Marfil</v>
      </c>
      <c r="D137" s="9" t="str">
        <f ca="1">+WORLDCUP!BD64</f>
        <v>Irán</v>
      </c>
      <c r="E137" s="9" t="str">
        <f ca="1">+WORLDCUP!BD59</f>
        <v>Canadá</v>
      </c>
      <c r="F137" s="9" t="str">
        <f ca="1">+WORLDCUP!BD60</f>
        <v>Escocia</v>
      </c>
      <c r="G137" s="9" t="str">
        <f ca="1">+WORLDCUP!BD67</f>
        <v>Austria</v>
      </c>
      <c r="H137" s="9" t="str">
        <f ca="1">+WORLDCUP!BD61</f>
        <v>Paraguay</v>
      </c>
      <c r="I137" s="9" t="str">
        <f ca="1">+WORLDCUP!BD69</f>
        <v>Ghana</v>
      </c>
      <c r="J137" s="9" t="str">
        <f ca="1">+WORLDCUP!BD68</f>
        <v>RD Congo</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Costa de Marfil</v>
      </c>
      <c r="D138" s="9" t="str">
        <f ca="1">+WORLDCUP!BD64</f>
        <v>Irán</v>
      </c>
      <c r="E138" s="9" t="str">
        <f ca="1">+WORLDCUP!BD59</f>
        <v>Canadá</v>
      </c>
      <c r="F138" s="9" t="str">
        <f ca="1">+WORLDCUP!BD60</f>
        <v>Escocia</v>
      </c>
      <c r="G138" s="9" t="str">
        <f ca="1">+WORLDCUP!BD66</f>
        <v>Senegal</v>
      </c>
      <c r="H138" s="9" t="str">
        <f ca="1">+WORLDCUP!BD61</f>
        <v>Paraguay</v>
      </c>
      <c r="I138" s="9" t="str">
        <f ca="1">+WORLDCUP!BD69</f>
        <v>Ghana</v>
      </c>
      <c r="J138" s="9" t="str">
        <f ca="1">+WORLDCUP!BD68</f>
        <v>RD Congo</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Costa de Marfil</v>
      </c>
      <c r="D139" s="9" t="str">
        <f ca="1">+WORLDCUP!BD64</f>
        <v>Irán</v>
      </c>
      <c r="E139" s="9" t="str">
        <f ca="1">+WORLDCUP!BD59</f>
        <v>Canadá</v>
      </c>
      <c r="F139" s="9" t="str">
        <f ca="1">+WORLDCUP!BD60</f>
        <v>Escocia</v>
      </c>
      <c r="G139" s="9" t="str">
        <f ca="1">+WORLDCUP!BD67</f>
        <v>Austria</v>
      </c>
      <c r="H139" s="9" t="str">
        <f ca="1">+WORLDCUP!BD61</f>
        <v>Paraguay</v>
      </c>
      <c r="I139" s="9" t="str">
        <f ca="1">+WORLDCUP!BD69</f>
        <v>Ghana</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Costa de Marfil</v>
      </c>
      <c r="D140" s="9" t="str">
        <f ca="1">+WORLDCUP!BD64</f>
        <v>Irán</v>
      </c>
      <c r="E140" s="9" t="str">
        <f ca="1">+WORLDCUP!BD59</f>
        <v>Canadá</v>
      </c>
      <c r="F140" s="9" t="str">
        <f ca="1">+WORLDCUP!BD60</f>
        <v>Escocia</v>
      </c>
      <c r="G140" s="9" t="str">
        <f ca="1">+WORLDCUP!BD67</f>
        <v>Austria</v>
      </c>
      <c r="H140" s="9" t="str">
        <f ca="1">+WORLDCUP!BD61</f>
        <v>Paraguay</v>
      </c>
      <c r="I140" s="9" t="str">
        <f ca="1">+WORLDCUP!BD66</f>
        <v>Senegal</v>
      </c>
      <c r="J140" s="9" t="str">
        <f ca="1">+WORLDCUP!BD68</f>
        <v>RD Congo</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Costa de Marfil</v>
      </c>
      <c r="D141" s="9" t="str">
        <f ca="1">+WORLDCUP!BD64</f>
        <v>Irán</v>
      </c>
      <c r="E141" s="9" t="str">
        <f ca="1">+WORLDCUP!BD59</f>
        <v>Canadá</v>
      </c>
      <c r="F141" s="9" t="str">
        <f ca="1">+WORLDCUP!BD60</f>
        <v>Escocia</v>
      </c>
      <c r="G141" s="9" t="str">
        <f ca="1">+WORLDCUP!BD65</f>
        <v>Arabia Saudita</v>
      </c>
      <c r="H141" s="9" t="str">
        <f ca="1">+WORLDCUP!BD61</f>
        <v>Paraguay</v>
      </c>
      <c r="I141" s="9" t="str">
        <f ca="1">+WORLDCUP!BD69</f>
        <v>Ghana</v>
      </c>
      <c r="J141" s="9" t="str">
        <f ca="1">+WORLDCUP!BD68</f>
        <v>RD Congo</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Irán</v>
      </c>
      <c r="E142" s="9" t="str">
        <f ca="1">+WORLDCUP!BD59</f>
        <v>Canadá</v>
      </c>
      <c r="F142" s="9" t="str">
        <f ca="1">+WORLDCUP!BD60</f>
        <v>Escocia</v>
      </c>
      <c r="G142" s="9" t="str">
        <f ca="1">+WORLDCUP!BD67</f>
        <v>Austria</v>
      </c>
      <c r="H142" s="9" t="str">
        <f ca="1">+WORLDCUP!BD61</f>
        <v>Paraguay</v>
      </c>
      <c r="I142" s="9" t="str">
        <f ca="1">+WORLDCUP!BD69</f>
        <v>Ghana</v>
      </c>
      <c r="J142" s="9" t="str">
        <f ca="1">+WORLDCUP!BD62</f>
        <v>Costa de Marfil</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Irán</v>
      </c>
      <c r="E143" s="9" t="str">
        <f ca="1">+WORLDCUP!BD59</f>
        <v>Canadá</v>
      </c>
      <c r="F143" s="9" t="str">
        <f ca="1">+WORLDCUP!BD60</f>
        <v>Escocia</v>
      </c>
      <c r="G143" s="9" t="str">
        <f ca="1">+WORLDCUP!BD67</f>
        <v>Austria</v>
      </c>
      <c r="H143" s="9" t="str">
        <f ca="1">+WORLDCUP!BD61</f>
        <v>Paraguay</v>
      </c>
      <c r="I143" s="9" t="str">
        <f ca="1">+WORLDCUP!BD62</f>
        <v>Costa de Marfil</v>
      </c>
      <c r="J143" s="9" t="str">
        <f ca="1">+WORLDCUP!BD68</f>
        <v>RD Congo</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Costa de Marfil</v>
      </c>
      <c r="D144" s="9" t="str">
        <f ca="1">+WORLDCUP!BD64</f>
        <v>Irán</v>
      </c>
      <c r="E144" s="9" t="str">
        <f ca="1">+WORLDCUP!BD59</f>
        <v>Canadá</v>
      </c>
      <c r="F144" s="9" t="str">
        <f ca="1">+WORLDCUP!BD60</f>
        <v>Escocia</v>
      </c>
      <c r="G144" s="9" t="str">
        <f ca="1">+WORLDCUP!BD65</f>
        <v>Arabia Saudita</v>
      </c>
      <c r="H144" s="9" t="str">
        <f ca="1">+WORLDCUP!BD61</f>
        <v>Paraguay</v>
      </c>
      <c r="I144" s="9" t="str">
        <f ca="1">+WORLDCUP!BD69</f>
        <v>Ghana</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Costa de Marfil</v>
      </c>
      <c r="D145" s="9" t="str">
        <f ca="1">+WORLDCUP!BD64</f>
        <v>Irán</v>
      </c>
      <c r="E145" s="9" t="str">
        <f ca="1">+WORLDCUP!BD59</f>
        <v>Canadá</v>
      </c>
      <c r="F145" s="9" t="str">
        <f ca="1">+WORLDCUP!BD60</f>
        <v>Escocia</v>
      </c>
      <c r="G145" s="9" t="str">
        <f ca="1">+WORLDCUP!BD65</f>
        <v>Arabia Saudita</v>
      </c>
      <c r="H145" s="9" t="str">
        <f ca="1">+WORLDCUP!BD61</f>
        <v>Paraguay</v>
      </c>
      <c r="I145" s="9" t="str">
        <f ca="1">+WORLDCUP!BD66</f>
        <v>Senegal</v>
      </c>
      <c r="J145" s="9" t="str">
        <f ca="1">+WORLDCUP!BD68</f>
        <v>RD Congo</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Irán</v>
      </c>
      <c r="E146" s="9" t="str">
        <f ca="1">+WORLDCUP!BD59</f>
        <v>Canadá</v>
      </c>
      <c r="F146" s="9" t="str">
        <f ca="1">+WORLDCUP!BD60</f>
        <v>Escocia</v>
      </c>
      <c r="G146" s="9" t="str">
        <f ca="1">+WORLDCUP!BD67</f>
        <v>Austria</v>
      </c>
      <c r="H146" s="9" t="str">
        <f ca="1">+WORLDCUP!BD61</f>
        <v>Paraguay</v>
      </c>
      <c r="I146" s="9" t="str">
        <f ca="1">+WORLDCUP!BD62</f>
        <v>Costa de Marfil</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Austria</v>
      </c>
      <c r="E147" s="9" t="str">
        <f ca="1">+WORLDCUP!BD59</f>
        <v>Canadá</v>
      </c>
      <c r="F147" s="9" t="str">
        <f ca="1">+WORLDCUP!BD61</f>
        <v>Paraguay</v>
      </c>
      <c r="G147" s="9" t="str">
        <f ca="1">+WORLDCUP!BD62</f>
        <v>Costa de Marfil</v>
      </c>
      <c r="H147" s="9" t="str">
        <f ca="1">+WORLDCUP!BD63</f>
        <v>Suecia</v>
      </c>
      <c r="I147" s="9" t="str">
        <f ca="1">+WORLDCUP!BD69</f>
        <v>Ghana</v>
      </c>
      <c r="J147" s="9" t="str">
        <f ca="1">+WORLDCUP!BD68</f>
        <v>RD Congo</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Costa de Marfil</v>
      </c>
      <c r="E148" s="9" t="str">
        <f ca="1">+WORLDCUP!BD59</f>
        <v>Canadá</v>
      </c>
      <c r="F148" s="9" t="str">
        <f ca="1">+WORLDCUP!BD61</f>
        <v>Paraguay</v>
      </c>
      <c r="G148" s="9" t="str">
        <f ca="1">+WORLDCUP!BD66</f>
        <v>Senegal</v>
      </c>
      <c r="H148" s="9" t="str">
        <f ca="1">+WORLDCUP!BD63</f>
        <v>Suecia</v>
      </c>
      <c r="I148" s="9" t="str">
        <f ca="1">+WORLDCUP!BD69</f>
        <v>Ghana</v>
      </c>
      <c r="J148" s="9" t="str">
        <f ca="1">+WORLDCUP!BD68</f>
        <v>RD Congo</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Austria</v>
      </c>
      <c r="E149" s="9" t="str">
        <f ca="1">+WORLDCUP!BD59</f>
        <v>Canadá</v>
      </c>
      <c r="F149" s="9" t="str">
        <f ca="1">+WORLDCUP!BD61</f>
        <v>Paraguay</v>
      </c>
      <c r="G149" s="9" t="str">
        <f ca="1">+WORLDCUP!BD62</f>
        <v>Costa de Marfil</v>
      </c>
      <c r="H149" s="9" t="str">
        <f ca="1">+WORLDCUP!BD63</f>
        <v>Suecia</v>
      </c>
      <c r="I149" s="9" t="str">
        <f ca="1">+WORLDCUP!BD69</f>
        <v>Ghana</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Austria</v>
      </c>
      <c r="E150" s="9" t="str">
        <f ca="1">+WORLDCUP!BD59</f>
        <v>Canadá</v>
      </c>
      <c r="F150" s="9" t="str">
        <f ca="1">+WORLDCUP!BD61</f>
        <v>Paraguay</v>
      </c>
      <c r="G150" s="9" t="str">
        <f ca="1">+WORLDCUP!BD62</f>
        <v>Costa de Marfil</v>
      </c>
      <c r="H150" s="9" t="str">
        <f ca="1">+WORLDCUP!BD63</f>
        <v>Suecia</v>
      </c>
      <c r="I150" s="9" t="str">
        <f ca="1">+WORLDCUP!BD66</f>
        <v>Senegal</v>
      </c>
      <c r="J150" s="9" t="str">
        <f ca="1">+WORLDCUP!BD68</f>
        <v>RD Congo</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Costa de Marfil</v>
      </c>
      <c r="E151" s="9" t="str">
        <f ca="1">+WORLDCUP!BD59</f>
        <v>Canadá</v>
      </c>
      <c r="F151" s="9" t="str">
        <f ca="1">+WORLDCUP!BD61</f>
        <v>Paraguay</v>
      </c>
      <c r="G151" s="9" t="str">
        <f ca="1">+WORLDCUP!BD65</f>
        <v>Arabia Saudita</v>
      </c>
      <c r="H151" s="9" t="str">
        <f ca="1">+WORLDCUP!BD63</f>
        <v>Suecia</v>
      </c>
      <c r="I151" s="9" t="str">
        <f ca="1">+WORLDCUP!BD69</f>
        <v>Ghana</v>
      </c>
      <c r="J151" s="9" t="str">
        <f ca="1">+WORLDCUP!BD68</f>
        <v>RD Congo</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Austria</v>
      </c>
      <c r="E152" s="9" t="str">
        <f ca="1">+WORLDCUP!BD59</f>
        <v>Canadá</v>
      </c>
      <c r="F152" s="9" t="str">
        <f ca="1">+WORLDCUP!BD61</f>
        <v>Paraguay</v>
      </c>
      <c r="G152" s="9" t="str">
        <f ca="1">+WORLDCUP!BD65</f>
        <v>Arabia Saudita</v>
      </c>
      <c r="H152" s="9" t="str">
        <f ca="1">+WORLDCUP!BD63</f>
        <v>Suecia</v>
      </c>
      <c r="I152" s="9" t="str">
        <f ca="1">+WORLDCUP!BD69</f>
        <v>Ghana</v>
      </c>
      <c r="J152" s="9" t="str">
        <f ca="1">+WORLDCUP!BD62</f>
        <v>Costa de Marfil</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Austria</v>
      </c>
      <c r="E153" s="9" t="str">
        <f ca="1">+WORLDCUP!BD59</f>
        <v>Canadá</v>
      </c>
      <c r="F153" s="9" t="str">
        <f ca="1">+WORLDCUP!BD61</f>
        <v>Paraguay</v>
      </c>
      <c r="G153" s="9" t="str">
        <f ca="1">+WORLDCUP!BD65</f>
        <v>Arabia Saudita</v>
      </c>
      <c r="H153" s="9" t="str">
        <f ca="1">+WORLDCUP!BD63</f>
        <v>Suecia</v>
      </c>
      <c r="I153" s="9" t="str">
        <f ca="1">+WORLDCUP!BD62</f>
        <v>Costa de Marfil</v>
      </c>
      <c r="J153" s="9" t="str">
        <f ca="1">+WORLDCUP!BD68</f>
        <v>RD Congo</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Costa de Marfil</v>
      </c>
      <c r="E154" s="9" t="str">
        <f ca="1">+WORLDCUP!BD59</f>
        <v>Canadá</v>
      </c>
      <c r="F154" s="9" t="str">
        <f ca="1">+WORLDCUP!BD61</f>
        <v>Paraguay</v>
      </c>
      <c r="G154" s="9" t="str">
        <f ca="1">+WORLDCUP!BD65</f>
        <v>Arabia Saudita</v>
      </c>
      <c r="H154" s="9" t="str">
        <f ca="1">+WORLDCUP!BD63</f>
        <v>Suecia</v>
      </c>
      <c r="I154" s="9" t="str">
        <f ca="1">+WORLDCUP!BD69</f>
        <v>Ghana</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Costa de Marfil</v>
      </c>
      <c r="E155" s="9" t="str">
        <f ca="1">+WORLDCUP!BD59</f>
        <v>Canadá</v>
      </c>
      <c r="F155" s="9" t="str">
        <f ca="1">+WORLDCUP!BD61</f>
        <v>Paraguay</v>
      </c>
      <c r="G155" s="9" t="str">
        <f ca="1">+WORLDCUP!BD65</f>
        <v>Arabia Saudita</v>
      </c>
      <c r="H155" s="9" t="str">
        <f ca="1">+WORLDCUP!BD63</f>
        <v>Suecia</v>
      </c>
      <c r="I155" s="9" t="str">
        <f ca="1">+WORLDCUP!BD66</f>
        <v>Senegal</v>
      </c>
      <c r="J155" s="9" t="str">
        <f ca="1">+WORLDCUP!BD68</f>
        <v>RD Congo</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Austria</v>
      </c>
      <c r="E156" s="9" t="str">
        <f ca="1">+WORLDCUP!BD59</f>
        <v>Canadá</v>
      </c>
      <c r="F156" s="9" t="str">
        <f ca="1">+WORLDCUP!BD61</f>
        <v>Paraguay</v>
      </c>
      <c r="G156" s="9" t="str">
        <f ca="1">+WORLDCUP!BD65</f>
        <v>Arabia Saudita</v>
      </c>
      <c r="H156" s="9" t="str">
        <f ca="1">+WORLDCUP!BD63</f>
        <v>Suecia</v>
      </c>
      <c r="I156" s="9" t="str">
        <f ca="1">+WORLDCUP!BD62</f>
        <v>Costa de Marfil</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Irán</v>
      </c>
      <c r="E157" s="9" t="str">
        <f ca="1">+WORLDCUP!BD59</f>
        <v>Canadá</v>
      </c>
      <c r="F157" s="9" t="str">
        <f ca="1">+WORLDCUP!BD61</f>
        <v>Paraguay</v>
      </c>
      <c r="G157" s="9" t="str">
        <f ca="1">+WORLDCUP!BD62</f>
        <v>Costa de Marfil</v>
      </c>
      <c r="H157" s="9" t="str">
        <f ca="1">+WORLDCUP!BD63</f>
        <v>Suecia</v>
      </c>
      <c r="I157" s="9" t="str">
        <f ca="1">+WORLDCUP!BD69</f>
        <v>Ghana</v>
      </c>
      <c r="J157" s="9" t="str">
        <f ca="1">+WORLDCUP!BD68</f>
        <v>RD Congo</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Irán</v>
      </c>
      <c r="E158" s="9" t="str">
        <f ca="1">+WORLDCUP!BD59</f>
        <v>Canadá</v>
      </c>
      <c r="F158" s="9" t="str">
        <f ca="1">+WORLDCUP!BD61</f>
        <v>Paraguay</v>
      </c>
      <c r="G158" s="9" t="str">
        <f ca="1">+WORLDCUP!BD67</f>
        <v>Austria</v>
      </c>
      <c r="H158" s="9" t="str">
        <f ca="1">+WORLDCUP!BD63</f>
        <v>Suecia</v>
      </c>
      <c r="I158" s="9" t="str">
        <f ca="1">+WORLDCUP!BD69</f>
        <v>Ghana</v>
      </c>
      <c r="J158" s="9" t="str">
        <f ca="1">+WORLDCUP!BD62</f>
        <v>Costa de Marfil</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Irán</v>
      </c>
      <c r="E159" s="9" t="str">
        <f ca="1">+WORLDCUP!BD59</f>
        <v>Canadá</v>
      </c>
      <c r="F159" s="9" t="str">
        <f ca="1">+WORLDCUP!BD61</f>
        <v>Paraguay</v>
      </c>
      <c r="G159" s="9" t="str">
        <f ca="1">+WORLDCUP!BD67</f>
        <v>Austria</v>
      </c>
      <c r="H159" s="9" t="str">
        <f ca="1">+WORLDCUP!BD63</f>
        <v>Suecia</v>
      </c>
      <c r="I159" s="9" t="str">
        <f ca="1">+WORLDCUP!BD62</f>
        <v>Costa de Marfil</v>
      </c>
      <c r="J159" s="9" t="str">
        <f ca="1">+WORLDCUP!BD68</f>
        <v>RD Congo</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Irán</v>
      </c>
      <c r="E160" s="9" t="str">
        <f ca="1">+WORLDCUP!BD59</f>
        <v>Canadá</v>
      </c>
      <c r="F160" s="9" t="str">
        <f ca="1">+WORLDCUP!BD61</f>
        <v>Paraguay</v>
      </c>
      <c r="G160" s="9" t="str">
        <f ca="1">+WORLDCUP!BD62</f>
        <v>Costa de Marfil</v>
      </c>
      <c r="H160" s="9" t="str">
        <f ca="1">+WORLDCUP!BD63</f>
        <v>Suecia</v>
      </c>
      <c r="I160" s="9" t="str">
        <f ca="1">+WORLDCUP!BD69</f>
        <v>Ghana</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Irán</v>
      </c>
      <c r="E161" s="9" t="str">
        <f ca="1">+WORLDCUP!BD59</f>
        <v>Canadá</v>
      </c>
      <c r="F161" s="9" t="str">
        <f ca="1">+WORLDCUP!BD61</f>
        <v>Paraguay</v>
      </c>
      <c r="G161" s="9" t="str">
        <f ca="1">+WORLDCUP!BD62</f>
        <v>Costa de Marfil</v>
      </c>
      <c r="H161" s="9" t="str">
        <f ca="1">+WORLDCUP!BD63</f>
        <v>Suecia</v>
      </c>
      <c r="I161" s="9" t="str">
        <f ca="1">+WORLDCUP!BD66</f>
        <v>Senegal</v>
      </c>
      <c r="J161" s="9" t="str">
        <f ca="1">+WORLDCUP!BD68</f>
        <v>RD Congo</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Irán</v>
      </c>
      <c r="E162" s="9" t="str">
        <f ca="1">+WORLDCUP!BD59</f>
        <v>Canadá</v>
      </c>
      <c r="F162" s="9" t="str">
        <f ca="1">+WORLDCUP!BD61</f>
        <v>Paraguay</v>
      </c>
      <c r="G162" s="9" t="str">
        <f ca="1">+WORLDCUP!BD67</f>
        <v>Austria</v>
      </c>
      <c r="H162" s="9" t="str">
        <f ca="1">+WORLDCUP!BD63</f>
        <v>Suecia</v>
      </c>
      <c r="I162" s="9" t="str">
        <f ca="1">+WORLDCUP!BD62</f>
        <v>Costa de Marfil</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Irán</v>
      </c>
      <c r="E163" s="9" t="str">
        <f ca="1">+WORLDCUP!BD59</f>
        <v>Canadá</v>
      </c>
      <c r="F163" s="9" t="str">
        <f ca="1">+WORLDCUP!BD61</f>
        <v>Paraguay</v>
      </c>
      <c r="G163" s="9" t="str">
        <f ca="1">+WORLDCUP!BD65</f>
        <v>Arabia Saudita</v>
      </c>
      <c r="H163" s="9" t="str">
        <f ca="1">+WORLDCUP!BD63</f>
        <v>Suecia</v>
      </c>
      <c r="I163" s="9" t="str">
        <f ca="1">+WORLDCUP!BD69</f>
        <v>Ghana</v>
      </c>
      <c r="J163" s="9" t="str">
        <f ca="1">+WORLDCUP!BD62</f>
        <v>Costa de Marfil</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Irán</v>
      </c>
      <c r="E164" s="9" t="str">
        <f ca="1">+WORLDCUP!BD59</f>
        <v>Canadá</v>
      </c>
      <c r="F164" s="9" t="str">
        <f ca="1">+WORLDCUP!BD61</f>
        <v>Paraguay</v>
      </c>
      <c r="G164" s="9" t="str">
        <f ca="1">+WORLDCUP!BD65</f>
        <v>Arabia Saudita</v>
      </c>
      <c r="H164" s="9" t="str">
        <f ca="1">+WORLDCUP!BD63</f>
        <v>Suecia</v>
      </c>
      <c r="I164" s="9" t="str">
        <f ca="1">+WORLDCUP!BD62</f>
        <v>Costa de Marfil</v>
      </c>
      <c r="J164" s="9" t="str">
        <f ca="1">+WORLDCUP!BD68</f>
        <v>RD Congo</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Irán</v>
      </c>
      <c r="E165" s="9" t="str">
        <f ca="1">+WORLDCUP!BD59</f>
        <v>Canadá</v>
      </c>
      <c r="F165" s="9" t="str">
        <f ca="1">+WORLDCUP!BD60</f>
        <v>Escocia</v>
      </c>
      <c r="G165" s="9" t="str">
        <f ca="1">+WORLDCUP!BD67</f>
        <v>Austria</v>
      </c>
      <c r="H165" s="9" t="str">
        <f ca="1">+WORLDCUP!BD63</f>
        <v>Suecia</v>
      </c>
      <c r="I165" s="9" t="str">
        <f ca="1">+WORLDCUP!BD61</f>
        <v>Paraguay</v>
      </c>
      <c r="J165" s="9" t="str">
        <f ca="1">+WORLDCUP!BD62</f>
        <v>Costa de Marfil</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Irán</v>
      </c>
      <c r="E166" s="9" t="str">
        <f ca="1">+WORLDCUP!BD59</f>
        <v>Canadá</v>
      </c>
      <c r="F166" s="9" t="str">
        <f ca="1">+WORLDCUP!BD61</f>
        <v>Paraguay</v>
      </c>
      <c r="G166" s="9" t="str">
        <f ca="1">+WORLDCUP!BD65</f>
        <v>Arabia Saudita</v>
      </c>
      <c r="H166" s="9" t="str">
        <f ca="1">+WORLDCUP!BD63</f>
        <v>Suecia</v>
      </c>
      <c r="I166" s="9" t="str">
        <f ca="1">+WORLDCUP!BD62</f>
        <v>Costa de Marfil</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Austria</v>
      </c>
      <c r="E167" s="9" t="str">
        <f ca="1">+WORLDCUP!BD66</f>
        <v>Senegal</v>
      </c>
      <c r="F167" s="9" t="str">
        <f ca="1">+WORLDCUP!BD63</f>
        <v>Suecia</v>
      </c>
      <c r="G167" s="9" t="str">
        <f ca="1">+WORLDCUP!BD58</f>
        <v>Sudáfrica</v>
      </c>
      <c r="H167" s="9" t="str">
        <f ca="1">+WORLDCUP!BD64</f>
        <v>Irán</v>
      </c>
      <c r="I167" s="9" t="str">
        <f ca="1">+WORLDCUP!BD69</f>
        <v>Ghana</v>
      </c>
      <c r="J167" s="9" t="str">
        <f ca="1">+WORLDCUP!BD68</f>
        <v>RD Congo</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Costa de Marfil</v>
      </c>
      <c r="D168" s="9" t="str">
        <f ca="1">+WORLDCUP!BD67</f>
        <v>Austria</v>
      </c>
      <c r="E168" s="9" t="str">
        <f ca="1">+WORLDCUP!BD66</f>
        <v>Senegal</v>
      </c>
      <c r="F168" s="9" t="str">
        <f ca="1">+WORLDCUP!BD58</f>
        <v>Sudáfrica</v>
      </c>
      <c r="G168" s="9" t="str">
        <f ca="1">+WORLDCUP!BD65</f>
        <v>Arabia Saudita</v>
      </c>
      <c r="H168" s="9" t="str">
        <f ca="1">+WORLDCUP!BD64</f>
        <v>Irán</v>
      </c>
      <c r="I168" s="9" t="str">
        <f ca="1">+WORLDCUP!BD69</f>
        <v>Ghana</v>
      </c>
      <c r="J168" s="9" t="str">
        <f ca="1">+WORLDCUP!BD68</f>
        <v>RD Congo</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Costa de Marfil</v>
      </c>
      <c r="D169" s="9" t="str">
        <f ca="1">+WORLDCUP!BD67</f>
        <v>Austria</v>
      </c>
      <c r="E169" s="9" t="str">
        <f ca="1">+WORLDCUP!BD66</f>
        <v>Senegal</v>
      </c>
      <c r="F169" s="9" t="str">
        <f ca="1">+WORLDCUP!BD63</f>
        <v>Suecia</v>
      </c>
      <c r="G169" s="9" t="str">
        <f ca="1">+WORLDCUP!BD58</f>
        <v>Sudáfrica</v>
      </c>
      <c r="H169" s="9" t="str">
        <f ca="1">+WORLDCUP!BD65</f>
        <v>Arabia Saudita</v>
      </c>
      <c r="I169" s="9" t="str">
        <f ca="1">+WORLDCUP!BD69</f>
        <v>Ghana</v>
      </c>
      <c r="J169" s="9" t="str">
        <f ca="1">+WORLDCUP!BD68</f>
        <v>RD Congo</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Costa de Marfil</v>
      </c>
      <c r="D170" s="9" t="str">
        <f ca="1">+WORLDCUP!BD67</f>
        <v>Austria</v>
      </c>
      <c r="E170" s="9" t="str">
        <f ca="1">+WORLDCUP!BD66</f>
        <v>Senegal</v>
      </c>
      <c r="F170" s="9" t="str">
        <f ca="1">+WORLDCUP!BD63</f>
        <v>Suecia</v>
      </c>
      <c r="G170" s="9" t="str">
        <f ca="1">+WORLDCUP!BD58</f>
        <v>Sudáfrica</v>
      </c>
      <c r="H170" s="9" t="str">
        <f ca="1">+WORLDCUP!BD64</f>
        <v>Irán</v>
      </c>
      <c r="I170" s="9" t="str">
        <f ca="1">+WORLDCUP!BD69</f>
        <v>Ghana</v>
      </c>
      <c r="J170" s="9" t="str">
        <f ca="1">+WORLDCUP!BD68</f>
        <v>RD Congo</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Costa de Marfil</v>
      </c>
      <c r="D171" s="9" t="str">
        <f ca="1">+WORLDCUP!BD64</f>
        <v>Irán</v>
      </c>
      <c r="E171" s="9" t="str">
        <f ca="1">+WORLDCUP!BD67</f>
        <v>Austria</v>
      </c>
      <c r="F171" s="9" t="str">
        <f ca="1">+WORLDCUP!BD63</f>
        <v>Suecia</v>
      </c>
      <c r="G171" s="9" t="str">
        <f ca="1">+WORLDCUP!BD58</f>
        <v>Sudáfrica</v>
      </c>
      <c r="H171" s="9" t="str">
        <f ca="1">+WORLDCUP!BD65</f>
        <v>Arabia Saudita</v>
      </c>
      <c r="I171" s="9" t="str">
        <f ca="1">+WORLDCUP!BD69</f>
        <v>Ghana</v>
      </c>
      <c r="J171" s="9" t="str">
        <f ca="1">+WORLDCUP!BD68</f>
        <v>RD Congo</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Costa de Marfil</v>
      </c>
      <c r="D172" s="9" t="str">
        <f ca="1">+WORLDCUP!BD64</f>
        <v>Irán</v>
      </c>
      <c r="E172" s="9" t="str">
        <f ca="1">+WORLDCUP!BD66</f>
        <v>Senegal</v>
      </c>
      <c r="F172" s="9" t="str">
        <f ca="1">+WORLDCUP!BD63</f>
        <v>Suecia</v>
      </c>
      <c r="G172" s="9" t="str">
        <f ca="1">+WORLDCUP!BD58</f>
        <v>Sudáfrica</v>
      </c>
      <c r="H172" s="9" t="str">
        <f ca="1">+WORLDCUP!BD65</f>
        <v>Arabia Saudita</v>
      </c>
      <c r="I172" s="9" t="str">
        <f ca="1">+WORLDCUP!BD69</f>
        <v>Ghana</v>
      </c>
      <c r="J172" s="9" t="str">
        <f ca="1">+WORLDCUP!BD68</f>
        <v>RD Congo</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Costa de Marfil</v>
      </c>
      <c r="D173" s="9" t="str">
        <f ca="1">+WORLDCUP!BD64</f>
        <v>Irán</v>
      </c>
      <c r="E173" s="9" t="str">
        <f ca="1">+WORLDCUP!BD67</f>
        <v>Austria</v>
      </c>
      <c r="F173" s="9" t="str">
        <f ca="1">+WORLDCUP!BD63</f>
        <v>Suecia</v>
      </c>
      <c r="G173" s="9" t="str">
        <f ca="1">+WORLDCUP!BD58</f>
        <v>Sudáfrica</v>
      </c>
      <c r="H173" s="9" t="str">
        <f ca="1">+WORLDCUP!BD65</f>
        <v>Arabia Saudita</v>
      </c>
      <c r="I173" s="9" t="str">
        <f ca="1">+WORLDCUP!BD69</f>
        <v>Ghana</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Costa de Marfil</v>
      </c>
      <c r="D174" s="9" t="str">
        <f ca="1">+WORLDCUP!BD64</f>
        <v>Irán</v>
      </c>
      <c r="E174" s="9" t="str">
        <f ca="1">+WORLDCUP!BD67</f>
        <v>Austria</v>
      </c>
      <c r="F174" s="9" t="str">
        <f ca="1">+WORLDCUP!BD63</f>
        <v>Suecia</v>
      </c>
      <c r="G174" s="9" t="str">
        <f ca="1">+WORLDCUP!BD58</f>
        <v>Sudáfrica</v>
      </c>
      <c r="H174" s="9" t="str">
        <f ca="1">+WORLDCUP!BD65</f>
        <v>Arabia Saudita</v>
      </c>
      <c r="I174" s="9" t="str">
        <f ca="1">+WORLDCUP!BD66</f>
        <v>Senegal</v>
      </c>
      <c r="J174" s="9" t="str">
        <f ca="1">+WORLDCUP!BD68</f>
        <v>RD Congo</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Austria</v>
      </c>
      <c r="E175" s="9" t="str">
        <f ca="1">+WORLDCUP!BD66</f>
        <v>Senegal</v>
      </c>
      <c r="F175" s="9" t="str">
        <f ca="1">+WORLDCUP!BD61</f>
        <v>Paraguay</v>
      </c>
      <c r="G175" s="9" t="str">
        <f ca="1">+WORLDCUP!BD58</f>
        <v>Sudáfrica</v>
      </c>
      <c r="H175" s="9" t="str">
        <f ca="1">+WORLDCUP!BD64</f>
        <v>Irán</v>
      </c>
      <c r="I175" s="9" t="str">
        <f ca="1">+WORLDCUP!BD69</f>
        <v>Ghana</v>
      </c>
      <c r="J175" s="9" t="str">
        <f ca="1">+WORLDCUP!BD68</f>
        <v>RD Congo</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Austria</v>
      </c>
      <c r="E176" s="9" t="str">
        <f ca="1">+WORLDCUP!BD66</f>
        <v>Senegal</v>
      </c>
      <c r="F176" s="9" t="str">
        <f ca="1">+WORLDCUP!BD61</f>
        <v>Paraguay</v>
      </c>
      <c r="G176" s="9" t="str">
        <f ca="1">+WORLDCUP!BD58</f>
        <v>Sudáfrica</v>
      </c>
      <c r="H176" s="9" t="str">
        <f ca="1">+WORLDCUP!BD63</f>
        <v>Suecia</v>
      </c>
      <c r="I176" s="9" t="str">
        <f ca="1">+WORLDCUP!BD69</f>
        <v>Ghana</v>
      </c>
      <c r="J176" s="9" t="str">
        <f ca="1">+WORLDCUP!BD68</f>
        <v>RD Congo</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Irán</v>
      </c>
      <c r="E177" s="9" t="str">
        <f ca="1">+WORLDCUP!BD67</f>
        <v>Austria</v>
      </c>
      <c r="F177" s="9" t="str">
        <f ca="1">+WORLDCUP!BD61</f>
        <v>Paraguay</v>
      </c>
      <c r="G177" s="9" t="str">
        <f ca="1">+WORLDCUP!BD58</f>
        <v>Sudáfrica</v>
      </c>
      <c r="H177" s="9" t="str">
        <f ca="1">+WORLDCUP!BD63</f>
        <v>Suecia</v>
      </c>
      <c r="I177" s="9" t="str">
        <f ca="1">+WORLDCUP!BD69</f>
        <v>Ghana</v>
      </c>
      <c r="J177" s="9" t="str">
        <f ca="1">+WORLDCUP!BD68</f>
        <v>RD Congo</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Irán</v>
      </c>
      <c r="E178" s="9" t="str">
        <f ca="1">+WORLDCUP!BD67</f>
        <v>Austria</v>
      </c>
      <c r="F178" s="9" t="str">
        <f ca="1">+WORLDCUP!BD61</f>
        <v>Paraguay</v>
      </c>
      <c r="G178" s="9" t="str">
        <f ca="1">+WORLDCUP!BD58</f>
        <v>Sudáfrica</v>
      </c>
      <c r="H178" s="9" t="str">
        <f ca="1">+WORLDCUP!BD63</f>
        <v>Suecia</v>
      </c>
      <c r="I178" s="9" t="str">
        <f ca="1">+WORLDCUP!BD69</f>
        <v>Ghana</v>
      </c>
      <c r="J178" s="9" t="str">
        <f ca="1">+WORLDCUP!BD68</f>
        <v>RD Congo</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Irán</v>
      </c>
      <c r="E179" s="9" t="str">
        <f ca="1">+WORLDCUP!BD66</f>
        <v>Senegal</v>
      </c>
      <c r="F179" s="9" t="str">
        <f ca="1">+WORLDCUP!BD61</f>
        <v>Paraguay</v>
      </c>
      <c r="G179" s="9" t="str">
        <f ca="1">+WORLDCUP!BD58</f>
        <v>Sudáfrica</v>
      </c>
      <c r="H179" s="9" t="str">
        <f ca="1">+WORLDCUP!BD63</f>
        <v>Suecia</v>
      </c>
      <c r="I179" s="9" t="str">
        <f ca="1">+WORLDCUP!BD69</f>
        <v>Ghana</v>
      </c>
      <c r="J179" s="9" t="str">
        <f ca="1">+WORLDCUP!BD68</f>
        <v>RD Congo</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Irán</v>
      </c>
      <c r="E180" s="9" t="str">
        <f ca="1">+WORLDCUP!BD67</f>
        <v>Austria</v>
      </c>
      <c r="F180" s="9" t="str">
        <f ca="1">+WORLDCUP!BD61</f>
        <v>Paraguay</v>
      </c>
      <c r="G180" s="9" t="str">
        <f ca="1">+WORLDCUP!BD58</f>
        <v>Sudáfrica</v>
      </c>
      <c r="H180" s="9" t="str">
        <f ca="1">+WORLDCUP!BD63</f>
        <v>Suecia</v>
      </c>
      <c r="I180" s="9" t="str">
        <f ca="1">+WORLDCUP!BD69</f>
        <v>Ghana</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Irán</v>
      </c>
      <c r="E181" s="9" t="str">
        <f ca="1">+WORLDCUP!BD67</f>
        <v>Austria</v>
      </c>
      <c r="F181" s="9" t="str">
        <f ca="1">+WORLDCUP!BD61</f>
        <v>Paraguay</v>
      </c>
      <c r="G181" s="9" t="str">
        <f ca="1">+WORLDCUP!BD58</f>
        <v>Sudáfrica</v>
      </c>
      <c r="H181" s="9" t="str">
        <f ca="1">+WORLDCUP!BD63</f>
        <v>Suecia</v>
      </c>
      <c r="I181" s="9" t="str">
        <f ca="1">+WORLDCUP!BD66</f>
        <v>Senegal</v>
      </c>
      <c r="J181" s="9" t="str">
        <f ca="1">+WORLDCUP!BD68</f>
        <v>RD Congo</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Costa de Marfil</v>
      </c>
      <c r="D182" s="9" t="str">
        <f ca="1">+WORLDCUP!BD67</f>
        <v>Austria</v>
      </c>
      <c r="E182" s="9" t="str">
        <f ca="1">+WORLDCUP!BD66</f>
        <v>Senegal</v>
      </c>
      <c r="F182" s="9" t="str">
        <f ca="1">+WORLDCUP!BD61</f>
        <v>Paraguay</v>
      </c>
      <c r="G182" s="9" t="str">
        <f ca="1">+WORLDCUP!BD58</f>
        <v>Sudáfrica</v>
      </c>
      <c r="H182" s="9" t="str">
        <f ca="1">+WORLDCUP!BD65</f>
        <v>Arabia Saudita</v>
      </c>
      <c r="I182" s="9" t="str">
        <f ca="1">+WORLDCUP!BD69</f>
        <v>Ghana</v>
      </c>
      <c r="J182" s="9" t="str">
        <f ca="1">+WORLDCUP!BD68</f>
        <v>RD Congo</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Costa de Marfil</v>
      </c>
      <c r="D183" s="9" t="str">
        <f ca="1">+WORLDCUP!BD67</f>
        <v>Austria</v>
      </c>
      <c r="E183" s="9" t="str">
        <f ca="1">+WORLDCUP!BD66</f>
        <v>Senegal</v>
      </c>
      <c r="F183" s="9" t="str">
        <f ca="1">+WORLDCUP!BD61</f>
        <v>Paraguay</v>
      </c>
      <c r="G183" s="9" t="str">
        <f ca="1">+WORLDCUP!BD58</f>
        <v>Sudáfrica</v>
      </c>
      <c r="H183" s="9" t="str">
        <f ca="1">+WORLDCUP!BD64</f>
        <v>Irán</v>
      </c>
      <c r="I183" s="9" t="str">
        <f ca="1">+WORLDCUP!BD69</f>
        <v>Ghana</v>
      </c>
      <c r="J183" s="9" t="str">
        <f ca="1">+WORLDCUP!BD68</f>
        <v>RD Congo</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Costa de Marfil</v>
      </c>
      <c r="D184" s="9" t="str">
        <f ca="1">+WORLDCUP!BD64</f>
        <v>Irán</v>
      </c>
      <c r="E184" s="9" t="str">
        <f ca="1">+WORLDCUP!BD67</f>
        <v>Austria</v>
      </c>
      <c r="F184" s="9" t="str">
        <f ca="1">+WORLDCUP!BD61</f>
        <v>Paraguay</v>
      </c>
      <c r="G184" s="9" t="str">
        <f ca="1">+WORLDCUP!BD58</f>
        <v>Sudáfrica</v>
      </c>
      <c r="H184" s="9" t="str">
        <f ca="1">+WORLDCUP!BD65</f>
        <v>Arabia Saudita</v>
      </c>
      <c r="I184" s="9" t="str">
        <f ca="1">+WORLDCUP!BD69</f>
        <v>Ghana</v>
      </c>
      <c r="J184" s="9" t="str">
        <f ca="1">+WORLDCUP!BD68</f>
        <v>RD Congo</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Costa de Marfil</v>
      </c>
      <c r="D185" s="9" t="str">
        <f ca="1">+WORLDCUP!BD64</f>
        <v>Irán</v>
      </c>
      <c r="E185" s="9" t="str">
        <f ca="1">+WORLDCUP!BD66</f>
        <v>Senegal</v>
      </c>
      <c r="F185" s="9" t="str">
        <f ca="1">+WORLDCUP!BD61</f>
        <v>Paraguay</v>
      </c>
      <c r="G185" s="9" t="str">
        <f ca="1">+WORLDCUP!BD58</f>
        <v>Sudáfrica</v>
      </c>
      <c r="H185" s="9" t="str">
        <f ca="1">+WORLDCUP!BD65</f>
        <v>Arabia Saudita</v>
      </c>
      <c r="I185" s="9" t="str">
        <f ca="1">+WORLDCUP!BD69</f>
        <v>Ghana</v>
      </c>
      <c r="J185" s="9" t="str">
        <f ca="1">+WORLDCUP!BD68</f>
        <v>RD Congo</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Costa de Marfil</v>
      </c>
      <c r="D186" s="9" t="str">
        <f ca="1">+WORLDCUP!BD64</f>
        <v>Irán</v>
      </c>
      <c r="E186" s="9" t="str">
        <f ca="1">+WORLDCUP!BD67</f>
        <v>Austria</v>
      </c>
      <c r="F186" s="9" t="str">
        <f ca="1">+WORLDCUP!BD61</f>
        <v>Paraguay</v>
      </c>
      <c r="G186" s="9" t="str">
        <f ca="1">+WORLDCUP!BD58</f>
        <v>Sudáfrica</v>
      </c>
      <c r="H186" s="9" t="str">
        <f ca="1">+WORLDCUP!BD65</f>
        <v>Arabia Saudita</v>
      </c>
      <c r="I186" s="9" t="str">
        <f ca="1">+WORLDCUP!BD69</f>
        <v>Ghana</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Costa de Marfil</v>
      </c>
      <c r="D187" s="9" t="str">
        <f ca="1">+WORLDCUP!BD64</f>
        <v>Irán</v>
      </c>
      <c r="E187" s="9" t="str">
        <f ca="1">+WORLDCUP!BD67</f>
        <v>Austria</v>
      </c>
      <c r="F187" s="9" t="str">
        <f ca="1">+WORLDCUP!BD61</f>
        <v>Paraguay</v>
      </c>
      <c r="G187" s="9" t="str">
        <f ca="1">+WORLDCUP!BD58</f>
        <v>Sudáfrica</v>
      </c>
      <c r="H187" s="9" t="str">
        <f ca="1">+WORLDCUP!BD65</f>
        <v>Arabia Saudita</v>
      </c>
      <c r="I187" s="9" t="str">
        <f ca="1">+WORLDCUP!BD66</f>
        <v>Senegal</v>
      </c>
      <c r="J187" s="9" t="str">
        <f ca="1">+WORLDCUP!BD68</f>
        <v>RD Congo</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Costa de Marfil</v>
      </c>
      <c r="D188" s="9" t="str">
        <f ca="1">+WORLDCUP!BD67</f>
        <v>Austria</v>
      </c>
      <c r="E188" s="9" t="str">
        <f ca="1">+WORLDCUP!BD66</f>
        <v>Senegal</v>
      </c>
      <c r="F188" s="9" t="str">
        <f ca="1">+WORLDCUP!BD61</f>
        <v>Paraguay</v>
      </c>
      <c r="G188" s="9" t="str">
        <f ca="1">+WORLDCUP!BD58</f>
        <v>Sudáfrica</v>
      </c>
      <c r="H188" s="9" t="str">
        <f ca="1">+WORLDCUP!BD63</f>
        <v>Suecia</v>
      </c>
      <c r="I188" s="9" t="str">
        <f ca="1">+WORLDCUP!BD69</f>
        <v>Ghana</v>
      </c>
      <c r="J188" s="9" t="str">
        <f ca="1">+WORLDCUP!BD68</f>
        <v>RD Congo</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Austria</v>
      </c>
      <c r="E189" s="9" t="str">
        <f ca="1">+WORLDCUP!BD62</f>
        <v>Costa de Marfil</v>
      </c>
      <c r="F189" s="9" t="str">
        <f ca="1">+WORLDCUP!BD61</f>
        <v>Paraguay</v>
      </c>
      <c r="G189" s="9" t="str">
        <f ca="1">+WORLDCUP!BD58</f>
        <v>Sudáfrica</v>
      </c>
      <c r="H189" s="9" t="str">
        <f ca="1">+WORLDCUP!BD63</f>
        <v>Suecia</v>
      </c>
      <c r="I189" s="9" t="str">
        <f ca="1">+WORLDCUP!BD69</f>
        <v>Ghana</v>
      </c>
      <c r="J189" s="9" t="str">
        <f ca="1">+WORLDCUP!BD68</f>
        <v>RD Congo</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Costa de Marfil</v>
      </c>
      <c r="E190" s="9" t="str">
        <f ca="1">+WORLDCUP!BD66</f>
        <v>Senegal</v>
      </c>
      <c r="F190" s="9" t="str">
        <f ca="1">+WORLDCUP!BD61</f>
        <v>Paraguay</v>
      </c>
      <c r="G190" s="9" t="str">
        <f ca="1">+WORLDCUP!BD58</f>
        <v>Sudáfrica</v>
      </c>
      <c r="H190" s="9" t="str">
        <f ca="1">+WORLDCUP!BD63</f>
        <v>Suecia</v>
      </c>
      <c r="I190" s="9" t="str">
        <f ca="1">+WORLDCUP!BD69</f>
        <v>Ghana</v>
      </c>
      <c r="J190" s="9" t="str">
        <f ca="1">+WORLDCUP!BD68</f>
        <v>RD Congo</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Austria</v>
      </c>
      <c r="E191" s="9" t="str">
        <f ca="1">+WORLDCUP!BD62</f>
        <v>Costa de Marfil</v>
      </c>
      <c r="F191" s="9" t="str">
        <f ca="1">+WORLDCUP!BD61</f>
        <v>Paraguay</v>
      </c>
      <c r="G191" s="9" t="str">
        <f ca="1">+WORLDCUP!BD58</f>
        <v>Sudáfrica</v>
      </c>
      <c r="H191" s="9" t="str">
        <f ca="1">+WORLDCUP!BD63</f>
        <v>Suecia</v>
      </c>
      <c r="I191" s="9" t="str">
        <f ca="1">+WORLDCUP!BD69</f>
        <v>Ghana</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Austria</v>
      </c>
      <c r="E192" s="9" t="str">
        <f ca="1">+WORLDCUP!BD62</f>
        <v>Costa de Marfil</v>
      </c>
      <c r="F192" s="9" t="str">
        <f ca="1">+WORLDCUP!BD61</f>
        <v>Paraguay</v>
      </c>
      <c r="G192" s="9" t="str">
        <f ca="1">+WORLDCUP!BD58</f>
        <v>Sudáfrica</v>
      </c>
      <c r="H192" s="9" t="str">
        <f ca="1">+WORLDCUP!BD63</f>
        <v>Suecia</v>
      </c>
      <c r="I192" s="9" t="str">
        <f ca="1">+WORLDCUP!BD66</f>
        <v>Senegal</v>
      </c>
      <c r="J192" s="9" t="str">
        <f ca="1">+WORLDCUP!BD68</f>
        <v>RD Congo</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Costa de Marfil</v>
      </c>
      <c r="D193" s="9" t="str">
        <f ca="1">+WORLDCUP!BD64</f>
        <v>Irán</v>
      </c>
      <c r="E193" s="9" t="str">
        <f ca="1">+WORLDCUP!BD67</f>
        <v>Austria</v>
      </c>
      <c r="F193" s="9" t="str">
        <f ca="1">+WORLDCUP!BD61</f>
        <v>Paraguay</v>
      </c>
      <c r="G193" s="9" t="str">
        <f ca="1">+WORLDCUP!BD58</f>
        <v>Sudáfrica</v>
      </c>
      <c r="H193" s="9" t="str">
        <f ca="1">+WORLDCUP!BD63</f>
        <v>Suecia</v>
      </c>
      <c r="I193" s="9" t="str">
        <f ca="1">+WORLDCUP!BD69</f>
        <v>Ghana</v>
      </c>
      <c r="J193" s="9" t="str">
        <f ca="1">+WORLDCUP!BD68</f>
        <v>RD Congo</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Costa de Marfil</v>
      </c>
      <c r="D194" s="9" t="str">
        <f ca="1">+WORLDCUP!BD64</f>
        <v>Irán</v>
      </c>
      <c r="E194" s="9" t="str">
        <f ca="1">+WORLDCUP!BD66</f>
        <v>Senegal</v>
      </c>
      <c r="F194" s="9" t="str">
        <f ca="1">+WORLDCUP!BD61</f>
        <v>Paraguay</v>
      </c>
      <c r="G194" s="9" t="str">
        <f ca="1">+WORLDCUP!BD58</f>
        <v>Sudáfrica</v>
      </c>
      <c r="H194" s="9" t="str">
        <f ca="1">+WORLDCUP!BD63</f>
        <v>Suecia</v>
      </c>
      <c r="I194" s="9" t="str">
        <f ca="1">+WORLDCUP!BD69</f>
        <v>Ghana</v>
      </c>
      <c r="J194" s="9" t="str">
        <f ca="1">+WORLDCUP!BD68</f>
        <v>RD Congo</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Costa de Marfil</v>
      </c>
      <c r="D195" s="9" t="str">
        <f ca="1">+WORLDCUP!BD64</f>
        <v>Irán</v>
      </c>
      <c r="E195" s="9" t="str">
        <f ca="1">+WORLDCUP!BD67</f>
        <v>Austria</v>
      </c>
      <c r="F195" s="9" t="str">
        <f ca="1">+WORLDCUP!BD61</f>
        <v>Paraguay</v>
      </c>
      <c r="G195" s="9" t="str">
        <f ca="1">+WORLDCUP!BD58</f>
        <v>Sudáfrica</v>
      </c>
      <c r="H195" s="9" t="str">
        <f ca="1">+WORLDCUP!BD63</f>
        <v>Suecia</v>
      </c>
      <c r="I195" s="9" t="str">
        <f ca="1">+WORLDCUP!BD69</f>
        <v>Ghana</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Costa de Marfil</v>
      </c>
      <c r="D196" s="9" t="str">
        <f ca="1">+WORLDCUP!BD64</f>
        <v>Irán</v>
      </c>
      <c r="E196" s="9" t="str">
        <f ca="1">+WORLDCUP!BD67</f>
        <v>Austria</v>
      </c>
      <c r="F196" s="9" t="str">
        <f ca="1">+WORLDCUP!BD61</f>
        <v>Paraguay</v>
      </c>
      <c r="G196" s="9" t="str">
        <f ca="1">+WORLDCUP!BD58</f>
        <v>Sudáfrica</v>
      </c>
      <c r="H196" s="9" t="str">
        <f ca="1">+WORLDCUP!BD63</f>
        <v>Suecia</v>
      </c>
      <c r="I196" s="9" t="str">
        <f ca="1">+WORLDCUP!BD66</f>
        <v>Senegal</v>
      </c>
      <c r="J196" s="9" t="str">
        <f ca="1">+WORLDCUP!BD68</f>
        <v>RD Congo</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Irán</v>
      </c>
      <c r="E197" s="9" t="str">
        <f ca="1">+WORLDCUP!BD62</f>
        <v>Costa de Marfil</v>
      </c>
      <c r="F197" s="9" t="str">
        <f ca="1">+WORLDCUP!BD61</f>
        <v>Paraguay</v>
      </c>
      <c r="G197" s="9" t="str">
        <f ca="1">+WORLDCUP!BD58</f>
        <v>Sudáfrica</v>
      </c>
      <c r="H197" s="9" t="str">
        <f ca="1">+WORLDCUP!BD63</f>
        <v>Suecia</v>
      </c>
      <c r="I197" s="9" t="str">
        <f ca="1">+WORLDCUP!BD69</f>
        <v>Ghana</v>
      </c>
      <c r="J197" s="9" t="str">
        <f ca="1">+WORLDCUP!BD68</f>
        <v>RD Congo</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Irán</v>
      </c>
      <c r="E198" s="9" t="str">
        <f ca="1">+WORLDCUP!BD67</f>
        <v>Austria</v>
      </c>
      <c r="F198" s="9" t="str">
        <f ca="1">+WORLDCUP!BD61</f>
        <v>Paraguay</v>
      </c>
      <c r="G198" s="9" t="str">
        <f ca="1">+WORLDCUP!BD58</f>
        <v>Sudáfrica</v>
      </c>
      <c r="H198" s="9" t="str">
        <f ca="1">+WORLDCUP!BD63</f>
        <v>Suecia</v>
      </c>
      <c r="I198" s="9" t="str">
        <f ca="1">+WORLDCUP!BD69</f>
        <v>Ghana</v>
      </c>
      <c r="J198" s="9" t="str">
        <f ca="1">+WORLDCUP!BD62</f>
        <v>Costa de Marfil</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Irán</v>
      </c>
      <c r="E199" s="9" t="str">
        <f ca="1">+WORLDCUP!BD67</f>
        <v>Austria</v>
      </c>
      <c r="F199" s="9" t="str">
        <f ca="1">+WORLDCUP!BD61</f>
        <v>Paraguay</v>
      </c>
      <c r="G199" s="9" t="str">
        <f ca="1">+WORLDCUP!BD58</f>
        <v>Sudáfrica</v>
      </c>
      <c r="H199" s="9" t="str">
        <f ca="1">+WORLDCUP!BD63</f>
        <v>Suecia</v>
      </c>
      <c r="I199" s="9" t="str">
        <f ca="1">+WORLDCUP!BD62</f>
        <v>Costa de Marfil</v>
      </c>
      <c r="J199" s="9" t="str">
        <f ca="1">+WORLDCUP!BD68</f>
        <v>RD Congo</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Irán</v>
      </c>
      <c r="E200" s="9" t="str">
        <f ca="1">+WORLDCUP!BD62</f>
        <v>Costa de Marfil</v>
      </c>
      <c r="F200" s="9" t="str">
        <f ca="1">+WORLDCUP!BD61</f>
        <v>Paraguay</v>
      </c>
      <c r="G200" s="9" t="str">
        <f ca="1">+WORLDCUP!BD58</f>
        <v>Sudáfrica</v>
      </c>
      <c r="H200" s="9" t="str">
        <f ca="1">+WORLDCUP!BD63</f>
        <v>Suecia</v>
      </c>
      <c r="I200" s="9" t="str">
        <f ca="1">+WORLDCUP!BD69</f>
        <v>Ghana</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Irán</v>
      </c>
      <c r="E201" s="9" t="str">
        <f ca="1">+WORLDCUP!BD62</f>
        <v>Costa de Marfil</v>
      </c>
      <c r="F201" s="9" t="str">
        <f ca="1">+WORLDCUP!BD61</f>
        <v>Paraguay</v>
      </c>
      <c r="G201" s="9" t="str">
        <f ca="1">+WORLDCUP!BD58</f>
        <v>Sudáfrica</v>
      </c>
      <c r="H201" s="9" t="str">
        <f ca="1">+WORLDCUP!BD63</f>
        <v>Suecia</v>
      </c>
      <c r="I201" s="9" t="str">
        <f ca="1">+WORLDCUP!BD66</f>
        <v>Senegal</v>
      </c>
      <c r="J201" s="9" t="str">
        <f ca="1">+WORLDCUP!BD68</f>
        <v>RD Congo</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Irán</v>
      </c>
      <c r="E202" s="9" t="str">
        <f ca="1">+WORLDCUP!BD67</f>
        <v>Austria</v>
      </c>
      <c r="F202" s="9" t="str">
        <f ca="1">+WORLDCUP!BD61</f>
        <v>Paraguay</v>
      </c>
      <c r="G202" s="9" t="str">
        <f ca="1">+WORLDCUP!BD58</f>
        <v>Sudáfrica</v>
      </c>
      <c r="H202" s="9" t="str">
        <f ca="1">+WORLDCUP!BD63</f>
        <v>Suecia</v>
      </c>
      <c r="I202" s="9" t="str">
        <f ca="1">+WORLDCUP!BD62</f>
        <v>Costa de Marfil</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Austria</v>
      </c>
      <c r="E203" s="9" t="str">
        <f ca="1">+WORLDCUP!BD66</f>
        <v>Senegal</v>
      </c>
      <c r="F203" s="9" t="str">
        <f ca="1">+WORLDCUP!BD60</f>
        <v>Escocia</v>
      </c>
      <c r="G203" s="9" t="str">
        <f ca="1">+WORLDCUP!BD58</f>
        <v>Sudáfrica</v>
      </c>
      <c r="H203" s="9" t="str">
        <f ca="1">+WORLDCUP!BD64</f>
        <v>Irán</v>
      </c>
      <c r="I203" s="9" t="str">
        <f ca="1">+WORLDCUP!BD69</f>
        <v>Ghana</v>
      </c>
      <c r="J203" s="9" t="str">
        <f ca="1">+WORLDCUP!BD68</f>
        <v>RD Congo</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Austria</v>
      </c>
      <c r="E204" s="9" t="str">
        <f ca="1">+WORLDCUP!BD66</f>
        <v>Senegal</v>
      </c>
      <c r="F204" s="9" t="str">
        <f ca="1">+WORLDCUP!BD60</f>
        <v>Escocia</v>
      </c>
      <c r="G204" s="9" t="str">
        <f ca="1">+WORLDCUP!BD58</f>
        <v>Sudáfrica</v>
      </c>
      <c r="H204" s="9" t="str">
        <f ca="1">+WORLDCUP!BD63</f>
        <v>Suecia</v>
      </c>
      <c r="I204" s="9" t="str">
        <f ca="1">+WORLDCUP!BD69</f>
        <v>Ghana</v>
      </c>
      <c r="J204" s="9" t="str">
        <f ca="1">+WORLDCUP!BD68</f>
        <v>RD Congo</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Irán</v>
      </c>
      <c r="E205" s="9" t="str">
        <f ca="1">+WORLDCUP!BD67</f>
        <v>Austria</v>
      </c>
      <c r="F205" s="9" t="str">
        <f ca="1">+WORLDCUP!BD60</f>
        <v>Escocia</v>
      </c>
      <c r="G205" s="9" t="str">
        <f ca="1">+WORLDCUP!BD58</f>
        <v>Sudáfrica</v>
      </c>
      <c r="H205" s="9" t="str">
        <f ca="1">+WORLDCUP!BD63</f>
        <v>Suecia</v>
      </c>
      <c r="I205" s="9" t="str">
        <f ca="1">+WORLDCUP!BD69</f>
        <v>Ghana</v>
      </c>
      <c r="J205" s="9" t="str">
        <f ca="1">+WORLDCUP!BD68</f>
        <v>RD Congo</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Irán</v>
      </c>
      <c r="E206" s="9" t="str">
        <f ca="1">+WORLDCUP!BD67</f>
        <v>Austria</v>
      </c>
      <c r="F206" s="9" t="str">
        <f ca="1">+WORLDCUP!BD60</f>
        <v>Escocia</v>
      </c>
      <c r="G206" s="9" t="str">
        <f ca="1">+WORLDCUP!BD58</f>
        <v>Sudáfrica</v>
      </c>
      <c r="H206" s="9" t="str">
        <f ca="1">+WORLDCUP!BD63</f>
        <v>Suecia</v>
      </c>
      <c r="I206" s="9" t="str">
        <f ca="1">+WORLDCUP!BD69</f>
        <v>Ghana</v>
      </c>
      <c r="J206" s="9" t="str">
        <f ca="1">+WORLDCUP!BD68</f>
        <v>RD Congo</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Irán</v>
      </c>
      <c r="E207" s="9" t="str">
        <f ca="1">+WORLDCUP!BD66</f>
        <v>Senegal</v>
      </c>
      <c r="F207" s="9" t="str">
        <f ca="1">+WORLDCUP!BD60</f>
        <v>Escocia</v>
      </c>
      <c r="G207" s="9" t="str">
        <f ca="1">+WORLDCUP!BD58</f>
        <v>Sudáfrica</v>
      </c>
      <c r="H207" s="9" t="str">
        <f ca="1">+WORLDCUP!BD63</f>
        <v>Suecia</v>
      </c>
      <c r="I207" s="9" t="str">
        <f ca="1">+WORLDCUP!BD69</f>
        <v>Ghana</v>
      </c>
      <c r="J207" s="9" t="str">
        <f ca="1">+WORLDCUP!BD68</f>
        <v>RD Congo</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Irán</v>
      </c>
      <c r="E208" s="9" t="str">
        <f ca="1">+WORLDCUP!BD67</f>
        <v>Austria</v>
      </c>
      <c r="F208" s="9" t="str">
        <f ca="1">+WORLDCUP!BD60</f>
        <v>Escocia</v>
      </c>
      <c r="G208" s="9" t="str">
        <f ca="1">+WORLDCUP!BD58</f>
        <v>Sudáfrica</v>
      </c>
      <c r="H208" s="9" t="str">
        <f ca="1">+WORLDCUP!BD63</f>
        <v>Suecia</v>
      </c>
      <c r="I208" s="9" t="str">
        <f ca="1">+WORLDCUP!BD69</f>
        <v>Ghana</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Irán</v>
      </c>
      <c r="E209" s="9" t="str">
        <f ca="1">+WORLDCUP!BD67</f>
        <v>Austria</v>
      </c>
      <c r="F209" s="9" t="str">
        <f ca="1">+WORLDCUP!BD60</f>
        <v>Escocia</v>
      </c>
      <c r="G209" s="9" t="str">
        <f ca="1">+WORLDCUP!BD58</f>
        <v>Sudáfrica</v>
      </c>
      <c r="H209" s="9" t="str">
        <f ca="1">+WORLDCUP!BD63</f>
        <v>Suecia</v>
      </c>
      <c r="I209" s="9" t="str">
        <f ca="1">+WORLDCUP!BD66</f>
        <v>Senegal</v>
      </c>
      <c r="J209" s="9" t="str">
        <f ca="1">+WORLDCUP!BD68</f>
        <v>RD Congo</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Costa de Marfil</v>
      </c>
      <c r="D210" s="9" t="str">
        <f ca="1">+WORLDCUP!BD67</f>
        <v>Austria</v>
      </c>
      <c r="E210" s="9" t="str">
        <f ca="1">+WORLDCUP!BD66</f>
        <v>Senegal</v>
      </c>
      <c r="F210" s="9" t="str">
        <f ca="1">+WORLDCUP!BD60</f>
        <v>Escocia</v>
      </c>
      <c r="G210" s="9" t="str">
        <f ca="1">+WORLDCUP!BD58</f>
        <v>Sudáfrica</v>
      </c>
      <c r="H210" s="9" t="str">
        <f ca="1">+WORLDCUP!BD65</f>
        <v>Arabia Saudita</v>
      </c>
      <c r="I210" s="9" t="str">
        <f ca="1">+WORLDCUP!BD69</f>
        <v>Ghana</v>
      </c>
      <c r="J210" s="9" t="str">
        <f ca="1">+WORLDCUP!BD68</f>
        <v>RD Congo</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Costa de Marfil</v>
      </c>
      <c r="D211" s="9" t="str">
        <f ca="1">+WORLDCUP!BD67</f>
        <v>Austria</v>
      </c>
      <c r="E211" s="9" t="str">
        <f ca="1">+WORLDCUP!BD66</f>
        <v>Senegal</v>
      </c>
      <c r="F211" s="9" t="str">
        <f ca="1">+WORLDCUP!BD60</f>
        <v>Escocia</v>
      </c>
      <c r="G211" s="9" t="str">
        <f ca="1">+WORLDCUP!BD58</f>
        <v>Sudáfrica</v>
      </c>
      <c r="H211" s="9" t="str">
        <f ca="1">+WORLDCUP!BD64</f>
        <v>Irán</v>
      </c>
      <c r="I211" s="9" t="str">
        <f ca="1">+WORLDCUP!BD69</f>
        <v>Ghana</v>
      </c>
      <c r="J211" s="9" t="str">
        <f ca="1">+WORLDCUP!BD68</f>
        <v>RD Congo</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Costa de Marfil</v>
      </c>
      <c r="D212" s="9" t="str">
        <f ca="1">+WORLDCUP!BD64</f>
        <v>Irán</v>
      </c>
      <c r="E212" s="9" t="str">
        <f ca="1">+WORLDCUP!BD67</f>
        <v>Austria</v>
      </c>
      <c r="F212" s="9" t="str">
        <f ca="1">+WORLDCUP!BD60</f>
        <v>Escocia</v>
      </c>
      <c r="G212" s="9" t="str">
        <f ca="1">+WORLDCUP!BD58</f>
        <v>Sudáfrica</v>
      </c>
      <c r="H212" s="9" t="str">
        <f ca="1">+WORLDCUP!BD65</f>
        <v>Arabia Saudita</v>
      </c>
      <c r="I212" s="9" t="str">
        <f ca="1">+WORLDCUP!BD69</f>
        <v>Ghana</v>
      </c>
      <c r="J212" s="9" t="str">
        <f ca="1">+WORLDCUP!BD68</f>
        <v>RD Congo</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Costa de Marfil</v>
      </c>
      <c r="D213" s="9" t="str">
        <f ca="1">+WORLDCUP!BD64</f>
        <v>Irán</v>
      </c>
      <c r="E213" s="9" t="str">
        <f ca="1">+WORLDCUP!BD66</f>
        <v>Senegal</v>
      </c>
      <c r="F213" s="9" t="str">
        <f ca="1">+WORLDCUP!BD60</f>
        <v>Escocia</v>
      </c>
      <c r="G213" s="9" t="str">
        <f ca="1">+WORLDCUP!BD58</f>
        <v>Sudáfrica</v>
      </c>
      <c r="H213" s="9" t="str">
        <f ca="1">+WORLDCUP!BD65</f>
        <v>Arabia Saudita</v>
      </c>
      <c r="I213" s="9" t="str">
        <f ca="1">+WORLDCUP!BD69</f>
        <v>Ghana</v>
      </c>
      <c r="J213" s="9" t="str">
        <f ca="1">+WORLDCUP!BD68</f>
        <v>RD Congo</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Costa de Marfil</v>
      </c>
      <c r="D214" s="9" t="str">
        <f ca="1">+WORLDCUP!BD64</f>
        <v>Irán</v>
      </c>
      <c r="E214" s="9" t="str">
        <f ca="1">+WORLDCUP!BD67</f>
        <v>Austria</v>
      </c>
      <c r="F214" s="9" t="str">
        <f ca="1">+WORLDCUP!BD60</f>
        <v>Escocia</v>
      </c>
      <c r="G214" s="9" t="str">
        <f ca="1">+WORLDCUP!BD58</f>
        <v>Sudáfrica</v>
      </c>
      <c r="H214" s="9" t="str">
        <f ca="1">+WORLDCUP!BD65</f>
        <v>Arabia Saudita</v>
      </c>
      <c r="I214" s="9" t="str">
        <f ca="1">+WORLDCUP!BD69</f>
        <v>Ghana</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Costa de Marfil</v>
      </c>
      <c r="D215" s="9" t="str">
        <f ca="1">+WORLDCUP!BD64</f>
        <v>Irán</v>
      </c>
      <c r="E215" s="9" t="str">
        <f ca="1">+WORLDCUP!BD67</f>
        <v>Austria</v>
      </c>
      <c r="F215" s="9" t="str">
        <f ca="1">+WORLDCUP!BD60</f>
        <v>Escocia</v>
      </c>
      <c r="G215" s="9" t="str">
        <f ca="1">+WORLDCUP!BD58</f>
        <v>Sudáfrica</v>
      </c>
      <c r="H215" s="9" t="str">
        <f ca="1">+WORLDCUP!BD65</f>
        <v>Arabia Saudita</v>
      </c>
      <c r="I215" s="9" t="str">
        <f ca="1">+WORLDCUP!BD66</f>
        <v>Senegal</v>
      </c>
      <c r="J215" s="9" t="str">
        <f ca="1">+WORLDCUP!BD68</f>
        <v>RD Congo</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Costa de Marfil</v>
      </c>
      <c r="D216" s="9" t="str">
        <f ca="1">+WORLDCUP!BD67</f>
        <v>Austria</v>
      </c>
      <c r="E216" s="9" t="str">
        <f ca="1">+WORLDCUP!BD66</f>
        <v>Senegal</v>
      </c>
      <c r="F216" s="9" t="str">
        <f ca="1">+WORLDCUP!BD60</f>
        <v>Escocia</v>
      </c>
      <c r="G216" s="9" t="str">
        <f ca="1">+WORLDCUP!BD58</f>
        <v>Sudáfrica</v>
      </c>
      <c r="H216" s="9" t="str">
        <f ca="1">+WORLDCUP!BD63</f>
        <v>Suecia</v>
      </c>
      <c r="I216" s="9" t="str">
        <f ca="1">+WORLDCUP!BD69</f>
        <v>Ghana</v>
      </c>
      <c r="J216" s="9" t="str">
        <f ca="1">+WORLDCUP!BD68</f>
        <v>RD Congo</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Austria</v>
      </c>
      <c r="E217" s="9" t="str">
        <f ca="1">+WORLDCUP!BD62</f>
        <v>Costa de Marfil</v>
      </c>
      <c r="F217" s="9" t="str">
        <f ca="1">+WORLDCUP!BD60</f>
        <v>Escocia</v>
      </c>
      <c r="G217" s="9" t="str">
        <f ca="1">+WORLDCUP!BD58</f>
        <v>Sudáfrica</v>
      </c>
      <c r="H217" s="9" t="str">
        <f ca="1">+WORLDCUP!BD63</f>
        <v>Suecia</v>
      </c>
      <c r="I217" s="9" t="str">
        <f ca="1">+WORLDCUP!BD69</f>
        <v>Ghana</v>
      </c>
      <c r="J217" s="9" t="str">
        <f ca="1">+WORLDCUP!BD68</f>
        <v>RD Congo</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Costa de Marfil</v>
      </c>
      <c r="E218" s="9" t="str">
        <f ca="1">+WORLDCUP!BD66</f>
        <v>Senegal</v>
      </c>
      <c r="F218" s="9" t="str">
        <f ca="1">+WORLDCUP!BD60</f>
        <v>Escocia</v>
      </c>
      <c r="G218" s="9" t="str">
        <f ca="1">+WORLDCUP!BD58</f>
        <v>Sudáfrica</v>
      </c>
      <c r="H218" s="9" t="str">
        <f ca="1">+WORLDCUP!BD63</f>
        <v>Suecia</v>
      </c>
      <c r="I218" s="9" t="str">
        <f ca="1">+WORLDCUP!BD69</f>
        <v>Ghana</v>
      </c>
      <c r="J218" s="9" t="str">
        <f ca="1">+WORLDCUP!BD68</f>
        <v>RD Congo</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Austria</v>
      </c>
      <c r="E219" s="9" t="str">
        <f ca="1">+WORLDCUP!BD62</f>
        <v>Costa de Marfil</v>
      </c>
      <c r="F219" s="9" t="str">
        <f ca="1">+WORLDCUP!BD60</f>
        <v>Escocia</v>
      </c>
      <c r="G219" s="9" t="str">
        <f ca="1">+WORLDCUP!BD58</f>
        <v>Sudáfrica</v>
      </c>
      <c r="H219" s="9" t="str">
        <f ca="1">+WORLDCUP!BD63</f>
        <v>Suecia</v>
      </c>
      <c r="I219" s="9" t="str">
        <f ca="1">+WORLDCUP!BD69</f>
        <v>Ghana</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Arabia Saudita</v>
      </c>
      <c r="D220" s="9" t="str">
        <f ca="1">+WORLDCUP!BD67</f>
        <v>Austria</v>
      </c>
      <c r="E220" s="9" t="str">
        <f ca="1">+WORLDCUP!BD62</f>
        <v>Costa de Marfil</v>
      </c>
      <c r="F220" s="9" t="str">
        <f ca="1">+WORLDCUP!BD60</f>
        <v>Escocia</v>
      </c>
      <c r="G220" s="9" t="str">
        <f ca="1">+WORLDCUP!BD58</f>
        <v>Sudáfrica</v>
      </c>
      <c r="H220" s="9" t="str">
        <f ca="1">+WORLDCUP!BD63</f>
        <v>Suecia</v>
      </c>
      <c r="I220" s="9" t="str">
        <f ca="1">+WORLDCUP!BD66</f>
        <v>Senegal</v>
      </c>
      <c r="J220" s="9" t="str">
        <f ca="1">+WORLDCUP!BD68</f>
        <v>RD Congo</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Costa de Marfil</v>
      </c>
      <c r="D221" s="9" t="str">
        <f ca="1">+WORLDCUP!BD64</f>
        <v>Irán</v>
      </c>
      <c r="E221" s="9" t="str">
        <f ca="1">+WORLDCUP!BD67</f>
        <v>Austria</v>
      </c>
      <c r="F221" s="9" t="str">
        <f ca="1">+WORLDCUP!BD60</f>
        <v>Escocia</v>
      </c>
      <c r="G221" s="9" t="str">
        <f ca="1">+WORLDCUP!BD58</f>
        <v>Sudáfrica</v>
      </c>
      <c r="H221" s="9" t="str">
        <f ca="1">+WORLDCUP!BD63</f>
        <v>Suecia</v>
      </c>
      <c r="I221" s="9" t="str">
        <f ca="1">+WORLDCUP!BD69</f>
        <v>Ghana</v>
      </c>
      <c r="J221" s="9" t="str">
        <f ca="1">+WORLDCUP!BD68</f>
        <v>RD Congo</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Costa de Marfil</v>
      </c>
      <c r="D222" s="9" t="str">
        <f ca="1">+WORLDCUP!BD64</f>
        <v>Irán</v>
      </c>
      <c r="E222" s="9" t="str">
        <f ca="1">+WORLDCUP!BD66</f>
        <v>Senegal</v>
      </c>
      <c r="F222" s="9" t="str">
        <f ca="1">+WORLDCUP!BD60</f>
        <v>Escocia</v>
      </c>
      <c r="G222" s="9" t="str">
        <f ca="1">+WORLDCUP!BD58</f>
        <v>Sudáfrica</v>
      </c>
      <c r="H222" s="9" t="str">
        <f ca="1">+WORLDCUP!BD63</f>
        <v>Suecia</v>
      </c>
      <c r="I222" s="9" t="str">
        <f ca="1">+WORLDCUP!BD69</f>
        <v>Ghana</v>
      </c>
      <c r="J222" s="9" t="str">
        <f ca="1">+WORLDCUP!BD68</f>
        <v>RD Congo</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Costa de Marfil</v>
      </c>
      <c r="D223" s="9" t="str">
        <f ca="1">+WORLDCUP!BD64</f>
        <v>Irán</v>
      </c>
      <c r="E223" s="9" t="str">
        <f ca="1">+WORLDCUP!BD67</f>
        <v>Austria</v>
      </c>
      <c r="F223" s="9" t="str">
        <f ca="1">+WORLDCUP!BD60</f>
        <v>Escocia</v>
      </c>
      <c r="G223" s="9" t="str">
        <f ca="1">+WORLDCUP!BD58</f>
        <v>Sudáfrica</v>
      </c>
      <c r="H223" s="9" t="str">
        <f ca="1">+WORLDCUP!BD63</f>
        <v>Suecia</v>
      </c>
      <c r="I223" s="9" t="str">
        <f ca="1">+WORLDCUP!BD69</f>
        <v>Ghana</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Costa de Marfil</v>
      </c>
      <c r="D224" s="9" t="str">
        <f ca="1">+WORLDCUP!BD64</f>
        <v>Irán</v>
      </c>
      <c r="E224" s="9" t="str">
        <f ca="1">+WORLDCUP!BD67</f>
        <v>Austria</v>
      </c>
      <c r="F224" s="9" t="str">
        <f ca="1">+WORLDCUP!BD60</f>
        <v>Escocia</v>
      </c>
      <c r="G224" s="9" t="str">
        <f ca="1">+WORLDCUP!BD58</f>
        <v>Sudáfrica</v>
      </c>
      <c r="H224" s="9" t="str">
        <f ca="1">+WORLDCUP!BD63</f>
        <v>Suecia</v>
      </c>
      <c r="I224" s="9" t="str">
        <f ca="1">+WORLDCUP!BD66</f>
        <v>Senegal</v>
      </c>
      <c r="J224" s="9" t="str">
        <f ca="1">+WORLDCUP!BD68</f>
        <v>RD Congo</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Irán</v>
      </c>
      <c r="E225" s="9" t="str">
        <f ca="1">+WORLDCUP!BD62</f>
        <v>Costa de Marfil</v>
      </c>
      <c r="F225" s="9" t="str">
        <f ca="1">+WORLDCUP!BD60</f>
        <v>Escocia</v>
      </c>
      <c r="G225" s="9" t="str">
        <f ca="1">+WORLDCUP!BD58</f>
        <v>Sudáfrica</v>
      </c>
      <c r="H225" s="9" t="str">
        <f ca="1">+WORLDCUP!BD63</f>
        <v>Suecia</v>
      </c>
      <c r="I225" s="9" t="str">
        <f ca="1">+WORLDCUP!BD69</f>
        <v>Ghana</v>
      </c>
      <c r="J225" s="9" t="str">
        <f ca="1">+WORLDCUP!BD68</f>
        <v>RD Congo</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Irán</v>
      </c>
      <c r="E226" s="9" t="str">
        <f ca="1">+WORLDCUP!BD67</f>
        <v>Austria</v>
      </c>
      <c r="F226" s="9" t="str">
        <f ca="1">+WORLDCUP!BD60</f>
        <v>Escocia</v>
      </c>
      <c r="G226" s="9" t="str">
        <f ca="1">+WORLDCUP!BD58</f>
        <v>Sudáfrica</v>
      </c>
      <c r="H226" s="9" t="str">
        <f ca="1">+WORLDCUP!BD63</f>
        <v>Suecia</v>
      </c>
      <c r="I226" s="9" t="str">
        <f ca="1">+WORLDCUP!BD69</f>
        <v>Ghana</v>
      </c>
      <c r="J226" s="9" t="str">
        <f ca="1">+WORLDCUP!BD62</f>
        <v>Costa de Marfil</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Irán</v>
      </c>
      <c r="E227" s="9" t="str">
        <f ca="1">+WORLDCUP!BD67</f>
        <v>Austria</v>
      </c>
      <c r="F227" s="9" t="str">
        <f ca="1">+WORLDCUP!BD60</f>
        <v>Escocia</v>
      </c>
      <c r="G227" s="9" t="str">
        <f ca="1">+WORLDCUP!BD58</f>
        <v>Sudáfrica</v>
      </c>
      <c r="H227" s="9" t="str">
        <f ca="1">+WORLDCUP!BD63</f>
        <v>Suecia</v>
      </c>
      <c r="I227" s="9" t="str">
        <f ca="1">+WORLDCUP!BD62</f>
        <v>Costa de Marfil</v>
      </c>
      <c r="J227" s="9" t="str">
        <f ca="1">+WORLDCUP!BD68</f>
        <v>RD Congo</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Irán</v>
      </c>
      <c r="E228" s="9" t="str">
        <f ca="1">+WORLDCUP!BD62</f>
        <v>Costa de Marfil</v>
      </c>
      <c r="F228" s="9" t="str">
        <f ca="1">+WORLDCUP!BD60</f>
        <v>Escocia</v>
      </c>
      <c r="G228" s="9" t="str">
        <f ca="1">+WORLDCUP!BD58</f>
        <v>Sudáfrica</v>
      </c>
      <c r="H228" s="9" t="str">
        <f ca="1">+WORLDCUP!BD63</f>
        <v>Suecia</v>
      </c>
      <c r="I228" s="9" t="str">
        <f ca="1">+WORLDCUP!BD69</f>
        <v>Ghana</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Irán</v>
      </c>
      <c r="E229" s="9" t="str">
        <f ca="1">+WORLDCUP!BD62</f>
        <v>Costa de Marfil</v>
      </c>
      <c r="F229" s="9" t="str">
        <f ca="1">+WORLDCUP!BD60</f>
        <v>Escocia</v>
      </c>
      <c r="G229" s="9" t="str">
        <f ca="1">+WORLDCUP!BD58</f>
        <v>Sudáfrica</v>
      </c>
      <c r="H229" s="9" t="str">
        <f ca="1">+WORLDCUP!BD63</f>
        <v>Suecia</v>
      </c>
      <c r="I229" s="9" t="str">
        <f ca="1">+WORLDCUP!BD66</f>
        <v>Senegal</v>
      </c>
      <c r="J229" s="9" t="str">
        <f ca="1">+WORLDCUP!BD68</f>
        <v>RD Congo</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Irán</v>
      </c>
      <c r="E230" s="9" t="str">
        <f ca="1">+WORLDCUP!BD67</f>
        <v>Austria</v>
      </c>
      <c r="F230" s="9" t="str">
        <f ca="1">+WORLDCUP!BD60</f>
        <v>Escocia</v>
      </c>
      <c r="G230" s="9" t="str">
        <f ca="1">+WORLDCUP!BD58</f>
        <v>Sudáfrica</v>
      </c>
      <c r="H230" s="9" t="str">
        <f ca="1">+WORLDCUP!BD63</f>
        <v>Suecia</v>
      </c>
      <c r="I230" s="9" t="str">
        <f ca="1">+WORLDCUP!BD62</f>
        <v>Costa de Marfil</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Austria</v>
      </c>
      <c r="E231" s="9" t="str">
        <f ca="1">+WORLDCUP!BD66</f>
        <v>Senegal</v>
      </c>
      <c r="F231" s="9" t="str">
        <f ca="1">+WORLDCUP!BD60</f>
        <v>Escocia</v>
      </c>
      <c r="G231" s="9" t="str">
        <f ca="1">+WORLDCUP!BD58</f>
        <v>Sudáfrica</v>
      </c>
      <c r="H231" s="9" t="str">
        <f ca="1">+WORLDCUP!BD61</f>
        <v>Paraguay</v>
      </c>
      <c r="I231" s="9" t="str">
        <f ca="1">+WORLDCUP!BD69</f>
        <v>Ghana</v>
      </c>
      <c r="J231" s="9" t="str">
        <f ca="1">+WORLDCUP!BD68</f>
        <v>RD Congo</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Irán</v>
      </c>
      <c r="E232" s="9" t="str">
        <f ca="1">+WORLDCUP!BD67</f>
        <v>Austria</v>
      </c>
      <c r="F232" s="9" t="str">
        <f ca="1">+WORLDCUP!BD60</f>
        <v>Escocia</v>
      </c>
      <c r="G232" s="9" t="str">
        <f ca="1">+WORLDCUP!BD58</f>
        <v>Sudáfrica</v>
      </c>
      <c r="H232" s="9" t="str">
        <f ca="1">+WORLDCUP!BD61</f>
        <v>Paraguay</v>
      </c>
      <c r="I232" s="9" t="str">
        <f ca="1">+WORLDCUP!BD69</f>
        <v>Ghana</v>
      </c>
      <c r="J232" s="9" t="str">
        <f ca="1">+WORLDCUP!BD68</f>
        <v>RD Congo</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Irán</v>
      </c>
      <c r="E233" s="9" t="str">
        <f ca="1">+WORLDCUP!BD67</f>
        <v>Austria</v>
      </c>
      <c r="F233" s="9" t="str">
        <f ca="1">+WORLDCUP!BD60</f>
        <v>Escocia</v>
      </c>
      <c r="G233" s="9" t="str">
        <f ca="1">+WORLDCUP!BD58</f>
        <v>Sudáfrica</v>
      </c>
      <c r="H233" s="9" t="str">
        <f ca="1">+WORLDCUP!BD61</f>
        <v>Paraguay</v>
      </c>
      <c r="I233" s="9" t="str">
        <f ca="1">+WORLDCUP!BD69</f>
        <v>Ghana</v>
      </c>
      <c r="J233" s="9" t="str">
        <f ca="1">+WORLDCUP!BD68</f>
        <v>RD Congo</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Irán</v>
      </c>
      <c r="E234" s="9" t="str">
        <f ca="1">+WORLDCUP!BD66</f>
        <v>Senegal</v>
      </c>
      <c r="F234" s="9" t="str">
        <f ca="1">+WORLDCUP!BD60</f>
        <v>Escocia</v>
      </c>
      <c r="G234" s="9" t="str">
        <f ca="1">+WORLDCUP!BD58</f>
        <v>Sudáfrica</v>
      </c>
      <c r="H234" s="9" t="str">
        <f ca="1">+WORLDCUP!BD61</f>
        <v>Paraguay</v>
      </c>
      <c r="I234" s="9" t="str">
        <f ca="1">+WORLDCUP!BD69</f>
        <v>Ghana</v>
      </c>
      <c r="J234" s="9" t="str">
        <f ca="1">+WORLDCUP!BD68</f>
        <v>RD Congo</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Irán</v>
      </c>
      <c r="E235" s="9" t="str">
        <f ca="1">+WORLDCUP!BD67</f>
        <v>Austria</v>
      </c>
      <c r="F235" s="9" t="str">
        <f ca="1">+WORLDCUP!BD60</f>
        <v>Escocia</v>
      </c>
      <c r="G235" s="9" t="str">
        <f ca="1">+WORLDCUP!BD58</f>
        <v>Sudáfrica</v>
      </c>
      <c r="H235" s="9" t="str">
        <f ca="1">+WORLDCUP!BD61</f>
        <v>Paraguay</v>
      </c>
      <c r="I235" s="9" t="str">
        <f ca="1">+WORLDCUP!BD69</f>
        <v>Ghana</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Irán</v>
      </c>
      <c r="E236" s="9" t="str">
        <f ca="1">+WORLDCUP!BD67</f>
        <v>Austria</v>
      </c>
      <c r="F236" s="9" t="str">
        <f ca="1">+WORLDCUP!BD60</f>
        <v>Escocia</v>
      </c>
      <c r="G236" s="9" t="str">
        <f ca="1">+WORLDCUP!BD58</f>
        <v>Sudáfrica</v>
      </c>
      <c r="H236" s="9" t="str">
        <f ca="1">+WORLDCUP!BD61</f>
        <v>Paraguay</v>
      </c>
      <c r="I236" s="9" t="str">
        <f ca="1">+WORLDCUP!BD66</f>
        <v>Senegal</v>
      </c>
      <c r="J236" s="9" t="str">
        <f ca="1">+WORLDCUP!BD68</f>
        <v>RD Congo</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Austria</v>
      </c>
      <c r="E237" s="9" t="str">
        <f ca="1">+WORLDCUP!BD66</f>
        <v>Senegal</v>
      </c>
      <c r="F237" s="9" t="str">
        <f ca="1">+WORLDCUP!BD61</f>
        <v>Paraguay</v>
      </c>
      <c r="G237" s="9" t="str">
        <f ca="1">+WORLDCUP!BD58</f>
        <v>Sudáfrica</v>
      </c>
      <c r="H237" s="9" t="str">
        <f ca="1">+WORLDCUP!BD63</f>
        <v>Suecia</v>
      </c>
      <c r="I237" s="9" t="str">
        <f ca="1">+WORLDCUP!BD69</f>
        <v>Ghana</v>
      </c>
      <c r="J237" s="9" t="str">
        <f ca="1">+WORLDCUP!BD68</f>
        <v>RD Congo</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Austria</v>
      </c>
      <c r="E238" s="9" t="str">
        <f ca="1">+WORLDCUP!BD63</f>
        <v>Suecia</v>
      </c>
      <c r="F238" s="9" t="str">
        <f ca="1">+WORLDCUP!BD60</f>
        <v>Escocia</v>
      </c>
      <c r="G238" s="9" t="str">
        <f ca="1">+WORLDCUP!BD58</f>
        <v>Sudáfrica</v>
      </c>
      <c r="H238" s="9" t="str">
        <f ca="1">+WORLDCUP!BD61</f>
        <v>Paraguay</v>
      </c>
      <c r="I238" s="9" t="str">
        <f ca="1">+WORLDCUP!BD69</f>
        <v>Ghana</v>
      </c>
      <c r="J238" s="9" t="str">
        <f ca="1">+WORLDCUP!BD68</f>
        <v>RD Congo</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Suecia</v>
      </c>
      <c r="E239" s="9" t="str">
        <f ca="1">+WORLDCUP!BD66</f>
        <v>Senegal</v>
      </c>
      <c r="F239" s="9" t="str">
        <f ca="1">+WORLDCUP!BD60</f>
        <v>Escocia</v>
      </c>
      <c r="G239" s="9" t="str">
        <f ca="1">+WORLDCUP!BD58</f>
        <v>Sudáfrica</v>
      </c>
      <c r="H239" s="9" t="str">
        <f ca="1">+WORLDCUP!BD61</f>
        <v>Paraguay</v>
      </c>
      <c r="I239" s="9" t="str">
        <f ca="1">+WORLDCUP!BD69</f>
        <v>Ghana</v>
      </c>
      <c r="J239" s="9" t="str">
        <f ca="1">+WORLDCUP!BD68</f>
        <v>RD Congo</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Austria</v>
      </c>
      <c r="E240" s="9" t="str">
        <f ca="1">+WORLDCUP!BD63</f>
        <v>Suecia</v>
      </c>
      <c r="F240" s="9" t="str">
        <f ca="1">+WORLDCUP!BD60</f>
        <v>Escocia</v>
      </c>
      <c r="G240" s="9" t="str">
        <f ca="1">+WORLDCUP!BD58</f>
        <v>Sudáfrica</v>
      </c>
      <c r="H240" s="9" t="str">
        <f ca="1">+WORLDCUP!BD61</f>
        <v>Paraguay</v>
      </c>
      <c r="I240" s="9" t="str">
        <f ca="1">+WORLDCUP!BD69</f>
        <v>Ghana</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Austria</v>
      </c>
      <c r="E241" s="9" t="str">
        <f ca="1">+WORLDCUP!BD63</f>
        <v>Suecia</v>
      </c>
      <c r="F241" s="9" t="str">
        <f ca="1">+WORLDCUP!BD60</f>
        <v>Escocia</v>
      </c>
      <c r="G241" s="9" t="str">
        <f ca="1">+WORLDCUP!BD58</f>
        <v>Sudáfrica</v>
      </c>
      <c r="H241" s="9" t="str">
        <f ca="1">+WORLDCUP!BD61</f>
        <v>Paraguay</v>
      </c>
      <c r="I241" s="9" t="str">
        <f ca="1">+WORLDCUP!BD66</f>
        <v>Senegal</v>
      </c>
      <c r="J241" s="9" t="str">
        <f ca="1">+WORLDCUP!BD68</f>
        <v>RD Congo</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Irán</v>
      </c>
      <c r="E242" s="9" t="str">
        <f ca="1">+WORLDCUP!BD67</f>
        <v>Austria</v>
      </c>
      <c r="F242" s="9" t="str">
        <f ca="1">+WORLDCUP!BD61</f>
        <v>Paraguay</v>
      </c>
      <c r="G242" s="9" t="str">
        <f ca="1">+WORLDCUP!BD58</f>
        <v>Sudáfrica</v>
      </c>
      <c r="H242" s="9" t="str">
        <f ca="1">+WORLDCUP!BD63</f>
        <v>Suecia</v>
      </c>
      <c r="I242" s="9" t="str">
        <f ca="1">+WORLDCUP!BD69</f>
        <v>Ghana</v>
      </c>
      <c r="J242" s="9" t="str">
        <f ca="1">+WORLDCUP!BD68</f>
        <v>RD Congo</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Irán</v>
      </c>
      <c r="E243" s="9" t="str">
        <f ca="1">+WORLDCUP!BD66</f>
        <v>Senegal</v>
      </c>
      <c r="F243" s="9" t="str">
        <f ca="1">+WORLDCUP!BD61</f>
        <v>Paraguay</v>
      </c>
      <c r="G243" s="9" t="str">
        <f ca="1">+WORLDCUP!BD58</f>
        <v>Sudáfrica</v>
      </c>
      <c r="H243" s="9" t="str">
        <f ca="1">+WORLDCUP!BD63</f>
        <v>Suecia</v>
      </c>
      <c r="I243" s="9" t="str">
        <f ca="1">+WORLDCUP!BD69</f>
        <v>Ghana</v>
      </c>
      <c r="J243" s="9" t="str">
        <f ca="1">+WORLDCUP!BD68</f>
        <v>RD Congo</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Irán</v>
      </c>
      <c r="E244" s="9" t="str">
        <f ca="1">+WORLDCUP!BD67</f>
        <v>Austria</v>
      </c>
      <c r="F244" s="9" t="str">
        <f ca="1">+WORLDCUP!BD61</f>
        <v>Paraguay</v>
      </c>
      <c r="G244" s="9" t="str">
        <f ca="1">+WORLDCUP!BD58</f>
        <v>Sudáfrica</v>
      </c>
      <c r="H244" s="9" t="str">
        <f ca="1">+WORLDCUP!BD63</f>
        <v>Suecia</v>
      </c>
      <c r="I244" s="9" t="str">
        <f ca="1">+WORLDCUP!BD69</f>
        <v>Ghana</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Irán</v>
      </c>
      <c r="E245" s="9" t="str">
        <f ca="1">+WORLDCUP!BD67</f>
        <v>Austria</v>
      </c>
      <c r="F245" s="9" t="str">
        <f ca="1">+WORLDCUP!BD61</f>
        <v>Paraguay</v>
      </c>
      <c r="G245" s="9" t="str">
        <f ca="1">+WORLDCUP!BD58</f>
        <v>Sudáfrica</v>
      </c>
      <c r="H245" s="9" t="str">
        <f ca="1">+WORLDCUP!BD63</f>
        <v>Suecia</v>
      </c>
      <c r="I245" s="9" t="str">
        <f ca="1">+WORLDCUP!BD66</f>
        <v>Senegal</v>
      </c>
      <c r="J245" s="9" t="str">
        <f ca="1">+WORLDCUP!BD68</f>
        <v>RD Congo</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Irán</v>
      </c>
      <c r="E246" s="9" t="str">
        <f ca="1">+WORLDCUP!BD63</f>
        <v>Suecia</v>
      </c>
      <c r="F246" s="9" t="str">
        <f ca="1">+WORLDCUP!BD60</f>
        <v>Escocia</v>
      </c>
      <c r="G246" s="9" t="str">
        <f ca="1">+WORLDCUP!BD58</f>
        <v>Sudáfrica</v>
      </c>
      <c r="H246" s="9" t="str">
        <f ca="1">+WORLDCUP!BD61</f>
        <v>Paraguay</v>
      </c>
      <c r="I246" s="9" t="str">
        <f ca="1">+WORLDCUP!BD69</f>
        <v>Ghana</v>
      </c>
      <c r="J246" s="9" t="str">
        <f ca="1">+WORLDCUP!BD68</f>
        <v>RD Congo</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Irán</v>
      </c>
      <c r="E247" s="9" t="str">
        <f ca="1">+WORLDCUP!BD67</f>
        <v>Austria</v>
      </c>
      <c r="F247" s="9" t="str">
        <f ca="1">+WORLDCUP!BD61</f>
        <v>Paraguay</v>
      </c>
      <c r="G247" s="9" t="str">
        <f ca="1">+WORLDCUP!BD58</f>
        <v>Sudáfrica</v>
      </c>
      <c r="H247" s="9" t="str">
        <f ca="1">+WORLDCUP!BD63</f>
        <v>Suecia</v>
      </c>
      <c r="I247" s="9" t="str">
        <f ca="1">+WORLDCUP!BD69</f>
        <v>Ghana</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Irán</v>
      </c>
      <c r="E248" s="9" t="str">
        <f ca="1">+WORLDCUP!BD67</f>
        <v>Austria</v>
      </c>
      <c r="F248" s="9" t="str">
        <f ca="1">+WORLDCUP!BD60</f>
        <v>Escocia</v>
      </c>
      <c r="G248" s="9" t="str">
        <f ca="1">+WORLDCUP!BD58</f>
        <v>Sudáfrica</v>
      </c>
      <c r="H248" s="9" t="str">
        <f ca="1">+WORLDCUP!BD63</f>
        <v>Suecia</v>
      </c>
      <c r="I248" s="9" t="str">
        <f ca="1">+WORLDCUP!BD61</f>
        <v>Paraguay</v>
      </c>
      <c r="J248" s="9" t="str">
        <f ca="1">+WORLDCUP!BD68</f>
        <v>RD Congo</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Irán</v>
      </c>
      <c r="E249" s="9" t="str">
        <f ca="1">+WORLDCUP!BD63</f>
        <v>Suecia</v>
      </c>
      <c r="F249" s="9" t="str">
        <f ca="1">+WORLDCUP!BD60</f>
        <v>Escocia</v>
      </c>
      <c r="G249" s="9" t="str">
        <f ca="1">+WORLDCUP!BD58</f>
        <v>Sudáfrica</v>
      </c>
      <c r="H249" s="9" t="str">
        <f ca="1">+WORLDCUP!BD61</f>
        <v>Paraguay</v>
      </c>
      <c r="I249" s="9" t="str">
        <f ca="1">+WORLDCUP!BD69</f>
        <v>Ghana</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Irán</v>
      </c>
      <c r="E250" s="9" t="str">
        <f ca="1">+WORLDCUP!BD63</f>
        <v>Suecia</v>
      </c>
      <c r="F250" s="9" t="str">
        <f ca="1">+WORLDCUP!BD60</f>
        <v>Escocia</v>
      </c>
      <c r="G250" s="9" t="str">
        <f ca="1">+WORLDCUP!BD58</f>
        <v>Sudáfrica</v>
      </c>
      <c r="H250" s="9" t="str">
        <f ca="1">+WORLDCUP!BD61</f>
        <v>Paraguay</v>
      </c>
      <c r="I250" s="9" t="str">
        <f ca="1">+WORLDCUP!BD66</f>
        <v>Senegal</v>
      </c>
      <c r="J250" s="9" t="str">
        <f ca="1">+WORLDCUP!BD68</f>
        <v>RD Congo</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Irán</v>
      </c>
      <c r="E251" s="9" t="str">
        <f ca="1">+WORLDCUP!BD67</f>
        <v>Austria</v>
      </c>
      <c r="F251" s="9" t="str">
        <f ca="1">+WORLDCUP!BD60</f>
        <v>Escocia</v>
      </c>
      <c r="G251" s="9" t="str">
        <f ca="1">+WORLDCUP!BD58</f>
        <v>Sudáfrica</v>
      </c>
      <c r="H251" s="9" t="str">
        <f ca="1">+WORLDCUP!BD63</f>
        <v>Suecia</v>
      </c>
      <c r="I251" s="9" t="str">
        <f ca="1">+WORLDCUP!BD61</f>
        <v>Paraguay</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Costa de Marfil</v>
      </c>
      <c r="D252" s="9" t="str">
        <f ca="1">+WORLDCUP!BD67</f>
        <v>Austria</v>
      </c>
      <c r="E252" s="9" t="str">
        <f ca="1">+WORLDCUP!BD66</f>
        <v>Senegal</v>
      </c>
      <c r="F252" s="9" t="str">
        <f ca="1">+WORLDCUP!BD60</f>
        <v>Escocia</v>
      </c>
      <c r="G252" s="9" t="str">
        <f ca="1">+WORLDCUP!BD58</f>
        <v>Sudáfrica</v>
      </c>
      <c r="H252" s="9" t="str">
        <f ca="1">+WORLDCUP!BD61</f>
        <v>Paraguay</v>
      </c>
      <c r="I252" s="9" t="str">
        <f ca="1">+WORLDCUP!BD69</f>
        <v>Ghana</v>
      </c>
      <c r="J252" s="9" t="str">
        <f ca="1">+WORLDCUP!BD68</f>
        <v>RD Congo</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Austria</v>
      </c>
      <c r="E253" s="9" t="str">
        <f ca="1">+WORLDCUP!BD62</f>
        <v>Costa de Marfil</v>
      </c>
      <c r="F253" s="9" t="str">
        <f ca="1">+WORLDCUP!BD60</f>
        <v>Escocia</v>
      </c>
      <c r="G253" s="9" t="str">
        <f ca="1">+WORLDCUP!BD58</f>
        <v>Sudáfrica</v>
      </c>
      <c r="H253" s="9" t="str">
        <f ca="1">+WORLDCUP!BD61</f>
        <v>Paraguay</v>
      </c>
      <c r="I253" s="9" t="str">
        <f ca="1">+WORLDCUP!BD69</f>
        <v>Ghana</v>
      </c>
      <c r="J253" s="9" t="str">
        <f ca="1">+WORLDCUP!BD68</f>
        <v>RD Congo</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Costa de Marfil</v>
      </c>
      <c r="E254" s="9" t="str">
        <f ca="1">+WORLDCUP!BD66</f>
        <v>Senegal</v>
      </c>
      <c r="F254" s="9" t="str">
        <f ca="1">+WORLDCUP!BD60</f>
        <v>Escocia</v>
      </c>
      <c r="G254" s="9" t="str">
        <f ca="1">+WORLDCUP!BD58</f>
        <v>Sudáfrica</v>
      </c>
      <c r="H254" s="9" t="str">
        <f ca="1">+WORLDCUP!BD61</f>
        <v>Paraguay</v>
      </c>
      <c r="I254" s="9" t="str">
        <f ca="1">+WORLDCUP!BD69</f>
        <v>Ghana</v>
      </c>
      <c r="J254" s="9" t="str">
        <f ca="1">+WORLDCUP!BD68</f>
        <v>RD Congo</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Austria</v>
      </c>
      <c r="E255" s="9" t="str">
        <f ca="1">+WORLDCUP!BD62</f>
        <v>Costa de Marfil</v>
      </c>
      <c r="F255" s="9" t="str">
        <f ca="1">+WORLDCUP!BD60</f>
        <v>Escocia</v>
      </c>
      <c r="G255" s="9" t="str">
        <f ca="1">+WORLDCUP!BD58</f>
        <v>Sudáfrica</v>
      </c>
      <c r="H255" s="9" t="str">
        <f ca="1">+WORLDCUP!BD61</f>
        <v>Paraguay</v>
      </c>
      <c r="I255" s="9" t="str">
        <f ca="1">+WORLDCUP!BD69</f>
        <v>Ghana</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Austria</v>
      </c>
      <c r="E256" s="9" t="str">
        <f ca="1">+WORLDCUP!BD62</f>
        <v>Costa de Marfil</v>
      </c>
      <c r="F256" s="9" t="str">
        <f ca="1">+WORLDCUP!BD60</f>
        <v>Escocia</v>
      </c>
      <c r="G256" s="9" t="str">
        <f ca="1">+WORLDCUP!BD58</f>
        <v>Sudáfrica</v>
      </c>
      <c r="H256" s="9" t="str">
        <f ca="1">+WORLDCUP!BD61</f>
        <v>Paraguay</v>
      </c>
      <c r="I256" s="9" t="str">
        <f ca="1">+WORLDCUP!BD66</f>
        <v>Senegal</v>
      </c>
      <c r="J256" s="9" t="str">
        <f ca="1">+WORLDCUP!BD68</f>
        <v>RD Congo</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Costa de Marfil</v>
      </c>
      <c r="D257" s="9" t="str">
        <f ca="1">+WORLDCUP!BD64</f>
        <v>Irán</v>
      </c>
      <c r="E257" s="9" t="str">
        <f ca="1">+WORLDCUP!BD67</f>
        <v>Austria</v>
      </c>
      <c r="F257" s="9" t="str">
        <f ca="1">+WORLDCUP!BD60</f>
        <v>Escocia</v>
      </c>
      <c r="G257" s="9" t="str">
        <f ca="1">+WORLDCUP!BD58</f>
        <v>Sudáfrica</v>
      </c>
      <c r="H257" s="9" t="str">
        <f ca="1">+WORLDCUP!BD61</f>
        <v>Paraguay</v>
      </c>
      <c r="I257" s="9" t="str">
        <f ca="1">+WORLDCUP!BD69</f>
        <v>Ghana</v>
      </c>
      <c r="J257" s="9" t="str">
        <f ca="1">+WORLDCUP!BD68</f>
        <v>RD Congo</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Costa de Marfil</v>
      </c>
      <c r="D258" s="9" t="str">
        <f ca="1">+WORLDCUP!BD64</f>
        <v>Irán</v>
      </c>
      <c r="E258" s="9" t="str">
        <f ca="1">+WORLDCUP!BD66</f>
        <v>Senegal</v>
      </c>
      <c r="F258" s="9" t="str">
        <f ca="1">+WORLDCUP!BD60</f>
        <v>Escocia</v>
      </c>
      <c r="G258" s="9" t="str">
        <f ca="1">+WORLDCUP!BD58</f>
        <v>Sudáfrica</v>
      </c>
      <c r="H258" s="9" t="str">
        <f ca="1">+WORLDCUP!BD61</f>
        <v>Paraguay</v>
      </c>
      <c r="I258" s="9" t="str">
        <f ca="1">+WORLDCUP!BD69</f>
        <v>Ghana</v>
      </c>
      <c r="J258" s="9" t="str">
        <f ca="1">+WORLDCUP!BD68</f>
        <v>RD Congo</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Costa de Marfil</v>
      </c>
      <c r="D259" s="9" t="str">
        <f ca="1">+WORLDCUP!BD64</f>
        <v>Irán</v>
      </c>
      <c r="E259" s="9" t="str">
        <f ca="1">+WORLDCUP!BD67</f>
        <v>Austria</v>
      </c>
      <c r="F259" s="9" t="str">
        <f ca="1">+WORLDCUP!BD60</f>
        <v>Escocia</v>
      </c>
      <c r="G259" s="9" t="str">
        <f ca="1">+WORLDCUP!BD58</f>
        <v>Sudáfrica</v>
      </c>
      <c r="H259" s="9" t="str">
        <f ca="1">+WORLDCUP!BD61</f>
        <v>Paraguay</v>
      </c>
      <c r="I259" s="9" t="str">
        <f ca="1">+WORLDCUP!BD69</f>
        <v>Ghana</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Costa de Marfil</v>
      </c>
      <c r="D260" s="9" t="str">
        <f ca="1">+WORLDCUP!BD64</f>
        <v>Irán</v>
      </c>
      <c r="E260" s="9" t="str">
        <f ca="1">+WORLDCUP!BD67</f>
        <v>Austria</v>
      </c>
      <c r="F260" s="9" t="str">
        <f ca="1">+WORLDCUP!BD60</f>
        <v>Escocia</v>
      </c>
      <c r="G260" s="9" t="str">
        <f ca="1">+WORLDCUP!BD58</f>
        <v>Sudáfrica</v>
      </c>
      <c r="H260" s="9" t="str">
        <f ca="1">+WORLDCUP!BD61</f>
        <v>Paraguay</v>
      </c>
      <c r="I260" s="9" t="str">
        <f ca="1">+WORLDCUP!BD66</f>
        <v>Senegal</v>
      </c>
      <c r="J260" s="9" t="str">
        <f ca="1">+WORLDCUP!BD68</f>
        <v>RD Congo</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Irán</v>
      </c>
      <c r="E261" s="9" t="str">
        <f ca="1">+WORLDCUP!BD62</f>
        <v>Costa de Marfil</v>
      </c>
      <c r="F261" s="9" t="str">
        <f ca="1">+WORLDCUP!BD60</f>
        <v>Escocia</v>
      </c>
      <c r="G261" s="9" t="str">
        <f ca="1">+WORLDCUP!BD58</f>
        <v>Sudáfrica</v>
      </c>
      <c r="H261" s="9" t="str">
        <f ca="1">+WORLDCUP!BD61</f>
        <v>Paraguay</v>
      </c>
      <c r="I261" s="9" t="str">
        <f ca="1">+WORLDCUP!BD69</f>
        <v>Ghana</v>
      </c>
      <c r="J261" s="9" t="str">
        <f ca="1">+WORLDCUP!BD68</f>
        <v>RD Congo</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Irán</v>
      </c>
      <c r="E262" s="9" t="str">
        <f ca="1">+WORLDCUP!BD67</f>
        <v>Austria</v>
      </c>
      <c r="F262" s="9" t="str">
        <f ca="1">+WORLDCUP!BD60</f>
        <v>Escocia</v>
      </c>
      <c r="G262" s="9" t="str">
        <f ca="1">+WORLDCUP!BD58</f>
        <v>Sudáfrica</v>
      </c>
      <c r="H262" s="9" t="str">
        <f ca="1">+WORLDCUP!BD61</f>
        <v>Paraguay</v>
      </c>
      <c r="I262" s="9" t="str">
        <f ca="1">+WORLDCUP!BD69</f>
        <v>Ghana</v>
      </c>
      <c r="J262" s="9" t="str">
        <f ca="1">+WORLDCUP!BD62</f>
        <v>Costa de Marfil</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Irán</v>
      </c>
      <c r="E263" s="9" t="str">
        <f ca="1">+WORLDCUP!BD67</f>
        <v>Austria</v>
      </c>
      <c r="F263" s="9" t="str">
        <f ca="1">+WORLDCUP!BD60</f>
        <v>Escocia</v>
      </c>
      <c r="G263" s="9" t="str">
        <f ca="1">+WORLDCUP!BD58</f>
        <v>Sudáfrica</v>
      </c>
      <c r="H263" s="9" t="str">
        <f ca="1">+WORLDCUP!BD61</f>
        <v>Paraguay</v>
      </c>
      <c r="I263" s="9" t="str">
        <f ca="1">+WORLDCUP!BD62</f>
        <v>Costa de Marfil</v>
      </c>
      <c r="J263" s="9" t="str">
        <f ca="1">+WORLDCUP!BD68</f>
        <v>RD Congo</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Irán</v>
      </c>
      <c r="E264" s="9" t="str">
        <f ca="1">+WORLDCUP!BD62</f>
        <v>Costa de Marfil</v>
      </c>
      <c r="F264" s="9" t="str">
        <f ca="1">+WORLDCUP!BD60</f>
        <v>Escocia</v>
      </c>
      <c r="G264" s="9" t="str">
        <f ca="1">+WORLDCUP!BD58</f>
        <v>Sudáfrica</v>
      </c>
      <c r="H264" s="9" t="str">
        <f ca="1">+WORLDCUP!BD61</f>
        <v>Paraguay</v>
      </c>
      <c r="I264" s="9" t="str">
        <f ca="1">+WORLDCUP!BD69</f>
        <v>Ghana</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Irán</v>
      </c>
      <c r="E265" s="9" t="str">
        <f ca="1">+WORLDCUP!BD62</f>
        <v>Costa de Marfil</v>
      </c>
      <c r="F265" s="9" t="str">
        <f ca="1">+WORLDCUP!BD60</f>
        <v>Escocia</v>
      </c>
      <c r="G265" s="9" t="str">
        <f ca="1">+WORLDCUP!BD58</f>
        <v>Sudáfrica</v>
      </c>
      <c r="H265" s="9" t="str">
        <f ca="1">+WORLDCUP!BD61</f>
        <v>Paraguay</v>
      </c>
      <c r="I265" s="9" t="str">
        <f ca="1">+WORLDCUP!BD66</f>
        <v>Senegal</v>
      </c>
      <c r="J265" s="9" t="str">
        <f ca="1">+WORLDCUP!BD68</f>
        <v>RD Congo</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Irán</v>
      </c>
      <c r="E266" s="9" t="str">
        <f ca="1">+WORLDCUP!BD67</f>
        <v>Austria</v>
      </c>
      <c r="F266" s="9" t="str">
        <f ca="1">+WORLDCUP!BD60</f>
        <v>Escocia</v>
      </c>
      <c r="G266" s="9" t="str">
        <f ca="1">+WORLDCUP!BD58</f>
        <v>Sudáfrica</v>
      </c>
      <c r="H266" s="9" t="str">
        <f ca="1">+WORLDCUP!BD61</f>
        <v>Paraguay</v>
      </c>
      <c r="I266" s="9" t="str">
        <f ca="1">+WORLDCUP!BD62</f>
        <v>Costa de Marfil</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Austria</v>
      </c>
      <c r="E267" s="9" t="str">
        <f ca="1">+WORLDCUP!BD62</f>
        <v>Costa de Marfil</v>
      </c>
      <c r="F267" s="9" t="str">
        <f ca="1">+WORLDCUP!BD61</f>
        <v>Paraguay</v>
      </c>
      <c r="G267" s="9" t="str">
        <f ca="1">+WORLDCUP!BD58</f>
        <v>Sudáfrica</v>
      </c>
      <c r="H267" s="9" t="str">
        <f ca="1">+WORLDCUP!BD63</f>
        <v>Suecia</v>
      </c>
      <c r="I267" s="9" t="str">
        <f ca="1">+WORLDCUP!BD69</f>
        <v>Ghana</v>
      </c>
      <c r="J267" s="9" t="str">
        <f ca="1">+WORLDCUP!BD68</f>
        <v>RD Congo</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Costa de Marfil</v>
      </c>
      <c r="E268" s="9" t="str">
        <f ca="1">+WORLDCUP!BD66</f>
        <v>Senegal</v>
      </c>
      <c r="F268" s="9" t="str">
        <f ca="1">+WORLDCUP!BD61</f>
        <v>Paraguay</v>
      </c>
      <c r="G268" s="9" t="str">
        <f ca="1">+WORLDCUP!BD58</f>
        <v>Sudáfrica</v>
      </c>
      <c r="H268" s="9" t="str">
        <f ca="1">+WORLDCUP!BD63</f>
        <v>Suecia</v>
      </c>
      <c r="I268" s="9" t="str">
        <f ca="1">+WORLDCUP!BD69</f>
        <v>Ghana</v>
      </c>
      <c r="J268" s="9" t="str">
        <f ca="1">+WORLDCUP!BD68</f>
        <v>RD Congo</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Austria</v>
      </c>
      <c r="E269" s="9" t="str">
        <f ca="1">+WORLDCUP!BD62</f>
        <v>Costa de Marfil</v>
      </c>
      <c r="F269" s="9" t="str">
        <f ca="1">+WORLDCUP!BD61</f>
        <v>Paraguay</v>
      </c>
      <c r="G269" s="9" t="str">
        <f ca="1">+WORLDCUP!BD58</f>
        <v>Sudáfrica</v>
      </c>
      <c r="H269" s="9" t="str">
        <f ca="1">+WORLDCUP!BD63</f>
        <v>Suecia</v>
      </c>
      <c r="I269" s="9" t="str">
        <f ca="1">+WORLDCUP!BD69</f>
        <v>Ghana</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Austria</v>
      </c>
      <c r="E270" s="9" t="str">
        <f ca="1">+WORLDCUP!BD62</f>
        <v>Costa de Marfil</v>
      </c>
      <c r="F270" s="9" t="str">
        <f ca="1">+WORLDCUP!BD61</f>
        <v>Paraguay</v>
      </c>
      <c r="G270" s="9" t="str">
        <f ca="1">+WORLDCUP!BD58</f>
        <v>Sudáfrica</v>
      </c>
      <c r="H270" s="9" t="str">
        <f ca="1">+WORLDCUP!BD63</f>
        <v>Suecia</v>
      </c>
      <c r="I270" s="9" t="str">
        <f ca="1">+WORLDCUP!BD66</f>
        <v>Senegal</v>
      </c>
      <c r="J270" s="9" t="str">
        <f ca="1">+WORLDCUP!BD68</f>
        <v>RD Congo</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Costa de Marfil</v>
      </c>
      <c r="E271" s="9" t="str">
        <f ca="1">+WORLDCUP!BD63</f>
        <v>Suecia</v>
      </c>
      <c r="F271" s="9" t="str">
        <f ca="1">+WORLDCUP!BD60</f>
        <v>Escocia</v>
      </c>
      <c r="G271" s="9" t="str">
        <f ca="1">+WORLDCUP!BD58</f>
        <v>Sudáfrica</v>
      </c>
      <c r="H271" s="9" t="str">
        <f ca="1">+WORLDCUP!BD61</f>
        <v>Paraguay</v>
      </c>
      <c r="I271" s="9" t="str">
        <f ca="1">+WORLDCUP!BD69</f>
        <v>Ghana</v>
      </c>
      <c r="J271" s="9" t="str">
        <f ca="1">+WORLDCUP!BD68</f>
        <v>RD Congo</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Austria</v>
      </c>
      <c r="E272" s="9" t="str">
        <f ca="1">+WORLDCUP!BD63</f>
        <v>Suecia</v>
      </c>
      <c r="F272" s="9" t="str">
        <f ca="1">+WORLDCUP!BD60</f>
        <v>Escocia</v>
      </c>
      <c r="G272" s="9" t="str">
        <f ca="1">+WORLDCUP!BD58</f>
        <v>Sudáfrica</v>
      </c>
      <c r="H272" s="9" t="str">
        <f ca="1">+WORLDCUP!BD61</f>
        <v>Paraguay</v>
      </c>
      <c r="I272" s="9" t="str">
        <f ca="1">+WORLDCUP!BD69</f>
        <v>Ghana</v>
      </c>
      <c r="J272" s="9" t="str">
        <f ca="1">+WORLDCUP!BD62</f>
        <v>Costa de Marfil</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Austria</v>
      </c>
      <c r="E273" s="9" t="str">
        <f ca="1">+WORLDCUP!BD62</f>
        <v>Costa de Marfil</v>
      </c>
      <c r="F273" s="9" t="str">
        <f ca="1">+WORLDCUP!BD60</f>
        <v>Escocia</v>
      </c>
      <c r="G273" s="9" t="str">
        <f ca="1">+WORLDCUP!BD58</f>
        <v>Sudáfrica</v>
      </c>
      <c r="H273" s="9" t="str">
        <f ca="1">+WORLDCUP!BD63</f>
        <v>Suecia</v>
      </c>
      <c r="I273" s="9" t="str">
        <f ca="1">+WORLDCUP!BD61</f>
        <v>Paraguay</v>
      </c>
      <c r="J273" s="9" t="str">
        <f ca="1">+WORLDCUP!BD68</f>
        <v>RD Congo</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Arabia Saudita</v>
      </c>
      <c r="D274" s="9" t="str">
        <f ca="1">+WORLDCUP!BD62</f>
        <v>Costa de Marfil</v>
      </c>
      <c r="E274" s="9" t="str">
        <f ca="1">+WORLDCUP!BD63</f>
        <v>Suecia</v>
      </c>
      <c r="F274" s="9" t="str">
        <f ca="1">+WORLDCUP!BD60</f>
        <v>Escocia</v>
      </c>
      <c r="G274" s="9" t="str">
        <f ca="1">+WORLDCUP!BD58</f>
        <v>Sudáfrica</v>
      </c>
      <c r="H274" s="9" t="str">
        <f ca="1">+WORLDCUP!BD61</f>
        <v>Paraguay</v>
      </c>
      <c r="I274" s="9" t="str">
        <f ca="1">+WORLDCUP!BD69</f>
        <v>Ghana</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Costa de Marfil</v>
      </c>
      <c r="E275" s="9" t="str">
        <f ca="1">+WORLDCUP!BD63</f>
        <v>Suecia</v>
      </c>
      <c r="F275" s="9" t="str">
        <f ca="1">+WORLDCUP!BD60</f>
        <v>Escocia</v>
      </c>
      <c r="G275" s="9" t="str">
        <f ca="1">+WORLDCUP!BD58</f>
        <v>Sudáfrica</v>
      </c>
      <c r="H275" s="9" t="str">
        <f ca="1">+WORLDCUP!BD61</f>
        <v>Paraguay</v>
      </c>
      <c r="I275" s="9" t="str">
        <f ca="1">+WORLDCUP!BD66</f>
        <v>Senegal</v>
      </c>
      <c r="J275" s="9" t="str">
        <f ca="1">+WORLDCUP!BD68</f>
        <v>RD Congo</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Austria</v>
      </c>
      <c r="E276" s="9" t="str">
        <f ca="1">+WORLDCUP!BD62</f>
        <v>Costa de Marfil</v>
      </c>
      <c r="F276" s="9" t="str">
        <f ca="1">+WORLDCUP!BD60</f>
        <v>Escocia</v>
      </c>
      <c r="G276" s="9" t="str">
        <f ca="1">+WORLDCUP!BD58</f>
        <v>Sudáfrica</v>
      </c>
      <c r="H276" s="9" t="str">
        <f ca="1">+WORLDCUP!BD63</f>
        <v>Suecia</v>
      </c>
      <c r="I276" s="9" t="str">
        <f ca="1">+WORLDCUP!BD61</f>
        <v>Paraguay</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Irán</v>
      </c>
      <c r="E277" s="9" t="str">
        <f ca="1">+WORLDCUP!BD62</f>
        <v>Costa de Marfil</v>
      </c>
      <c r="F277" s="9" t="str">
        <f ca="1">+WORLDCUP!BD61</f>
        <v>Paraguay</v>
      </c>
      <c r="G277" s="9" t="str">
        <f ca="1">+WORLDCUP!BD58</f>
        <v>Sudáfrica</v>
      </c>
      <c r="H277" s="9" t="str">
        <f ca="1">+WORLDCUP!BD63</f>
        <v>Suecia</v>
      </c>
      <c r="I277" s="9" t="str">
        <f ca="1">+WORLDCUP!BD69</f>
        <v>Ghana</v>
      </c>
      <c r="J277" s="9" t="str">
        <f ca="1">+WORLDCUP!BD68</f>
        <v>RD Congo</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Irán</v>
      </c>
      <c r="E278" s="9" t="str">
        <f ca="1">+WORLDCUP!BD67</f>
        <v>Austria</v>
      </c>
      <c r="F278" s="9" t="str">
        <f ca="1">+WORLDCUP!BD61</f>
        <v>Paraguay</v>
      </c>
      <c r="G278" s="9" t="str">
        <f ca="1">+WORLDCUP!BD58</f>
        <v>Sudáfrica</v>
      </c>
      <c r="H278" s="9" t="str">
        <f ca="1">+WORLDCUP!BD63</f>
        <v>Suecia</v>
      </c>
      <c r="I278" s="9" t="str">
        <f ca="1">+WORLDCUP!BD69</f>
        <v>Ghana</v>
      </c>
      <c r="J278" s="9" t="str">
        <f ca="1">+WORLDCUP!BD62</f>
        <v>Costa de Marfil</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Irán</v>
      </c>
      <c r="E279" s="9" t="str">
        <f ca="1">+WORLDCUP!BD67</f>
        <v>Austria</v>
      </c>
      <c r="F279" s="9" t="str">
        <f ca="1">+WORLDCUP!BD61</f>
        <v>Paraguay</v>
      </c>
      <c r="G279" s="9" t="str">
        <f ca="1">+WORLDCUP!BD58</f>
        <v>Sudáfrica</v>
      </c>
      <c r="H279" s="9" t="str">
        <f ca="1">+WORLDCUP!BD63</f>
        <v>Suecia</v>
      </c>
      <c r="I279" s="9" t="str">
        <f ca="1">+WORLDCUP!BD62</f>
        <v>Costa de Marfil</v>
      </c>
      <c r="J279" s="9" t="str">
        <f ca="1">+WORLDCUP!BD68</f>
        <v>RD Congo</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Irán</v>
      </c>
      <c r="E280" s="9" t="str">
        <f ca="1">+WORLDCUP!BD62</f>
        <v>Costa de Marfil</v>
      </c>
      <c r="F280" s="9" t="str">
        <f ca="1">+WORLDCUP!BD61</f>
        <v>Paraguay</v>
      </c>
      <c r="G280" s="9" t="str">
        <f ca="1">+WORLDCUP!BD58</f>
        <v>Sudáfrica</v>
      </c>
      <c r="H280" s="9" t="str">
        <f ca="1">+WORLDCUP!BD63</f>
        <v>Suecia</v>
      </c>
      <c r="I280" s="9" t="str">
        <f ca="1">+WORLDCUP!BD69</f>
        <v>Ghana</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Irán</v>
      </c>
      <c r="E281" s="9" t="str">
        <f ca="1">+WORLDCUP!BD62</f>
        <v>Costa de Marfil</v>
      </c>
      <c r="F281" s="9" t="str">
        <f ca="1">+WORLDCUP!BD61</f>
        <v>Paraguay</v>
      </c>
      <c r="G281" s="9" t="str">
        <f ca="1">+WORLDCUP!BD58</f>
        <v>Sudáfrica</v>
      </c>
      <c r="H281" s="9" t="str">
        <f ca="1">+WORLDCUP!BD63</f>
        <v>Suecia</v>
      </c>
      <c r="I281" s="9" t="str">
        <f ca="1">+WORLDCUP!BD66</f>
        <v>Senegal</v>
      </c>
      <c r="J281" s="9" t="str">
        <f ca="1">+WORLDCUP!BD68</f>
        <v>RD Congo</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Irán</v>
      </c>
      <c r="E282" s="9" t="str">
        <f ca="1">+WORLDCUP!BD67</f>
        <v>Austria</v>
      </c>
      <c r="F282" s="9" t="str">
        <f ca="1">+WORLDCUP!BD61</f>
        <v>Paraguay</v>
      </c>
      <c r="G282" s="9" t="str">
        <f ca="1">+WORLDCUP!BD58</f>
        <v>Sudáfrica</v>
      </c>
      <c r="H282" s="9" t="str">
        <f ca="1">+WORLDCUP!BD63</f>
        <v>Suecia</v>
      </c>
      <c r="I282" s="9" t="str">
        <f ca="1">+WORLDCUP!BD62</f>
        <v>Costa de Marfil</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Irán</v>
      </c>
      <c r="E283" s="9" t="str">
        <f ca="1">+WORLDCUP!BD63</f>
        <v>Suecia</v>
      </c>
      <c r="F283" s="9" t="str">
        <f ca="1">+WORLDCUP!BD60</f>
        <v>Escocia</v>
      </c>
      <c r="G283" s="9" t="str">
        <f ca="1">+WORLDCUP!BD58</f>
        <v>Sudáfrica</v>
      </c>
      <c r="H283" s="9" t="str">
        <f ca="1">+WORLDCUP!BD61</f>
        <v>Paraguay</v>
      </c>
      <c r="I283" s="9" t="str">
        <f ca="1">+WORLDCUP!BD69</f>
        <v>Ghana</v>
      </c>
      <c r="J283" s="9" t="str">
        <f ca="1">+WORLDCUP!BD62</f>
        <v>Costa de Marfil</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Irán</v>
      </c>
      <c r="E284" s="9" t="str">
        <f ca="1">+WORLDCUP!BD62</f>
        <v>Costa de Marfil</v>
      </c>
      <c r="F284" s="9" t="str">
        <f ca="1">+WORLDCUP!BD60</f>
        <v>Escocia</v>
      </c>
      <c r="G284" s="9" t="str">
        <f ca="1">+WORLDCUP!BD58</f>
        <v>Sudáfrica</v>
      </c>
      <c r="H284" s="9" t="str">
        <f ca="1">+WORLDCUP!BD63</f>
        <v>Suecia</v>
      </c>
      <c r="I284" s="9" t="str">
        <f ca="1">+WORLDCUP!BD61</f>
        <v>Paraguay</v>
      </c>
      <c r="J284" s="9" t="str">
        <f ca="1">+WORLDCUP!BD68</f>
        <v>RD Congo</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Irán</v>
      </c>
      <c r="E285" s="9" t="str">
        <f ca="1">+WORLDCUP!BD67</f>
        <v>Austria</v>
      </c>
      <c r="F285" s="9" t="str">
        <f ca="1">+WORLDCUP!BD60</f>
        <v>Escocia</v>
      </c>
      <c r="G285" s="9" t="str">
        <f ca="1">+WORLDCUP!BD58</f>
        <v>Sudáfrica</v>
      </c>
      <c r="H285" s="9" t="str">
        <f ca="1">+WORLDCUP!BD63</f>
        <v>Suecia</v>
      </c>
      <c r="I285" s="9" t="str">
        <f ca="1">+WORLDCUP!BD61</f>
        <v>Paraguay</v>
      </c>
      <c r="J285" s="9" t="str">
        <f ca="1">+WORLDCUP!BD62</f>
        <v>Costa de Marfil</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Irán</v>
      </c>
      <c r="E286" s="9" t="str">
        <f ca="1">+WORLDCUP!BD62</f>
        <v>Costa de Marfil</v>
      </c>
      <c r="F286" s="9" t="str">
        <f ca="1">+WORLDCUP!BD60</f>
        <v>Escocia</v>
      </c>
      <c r="G286" s="9" t="str">
        <f ca="1">+WORLDCUP!BD58</f>
        <v>Sudáfrica</v>
      </c>
      <c r="H286" s="9" t="str">
        <f ca="1">+WORLDCUP!BD63</f>
        <v>Suecia</v>
      </c>
      <c r="I286" s="9" t="str">
        <f ca="1">+WORLDCUP!BD61</f>
        <v>Paraguay</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Austria</v>
      </c>
      <c r="E287" s="9" t="str">
        <f ca="1">+WORLDCUP!BD59</f>
        <v>Canadá</v>
      </c>
      <c r="F287" s="9" t="str">
        <f ca="1">+WORLDCUP!BD58</f>
        <v>Sudáfrica</v>
      </c>
      <c r="G287" s="9" t="str">
        <f ca="1">+WORLDCUP!BD66</f>
        <v>Senegal</v>
      </c>
      <c r="H287" s="9" t="str">
        <f ca="1">+WORLDCUP!BD64</f>
        <v>Irán</v>
      </c>
      <c r="I287" s="9" t="str">
        <f ca="1">+WORLDCUP!BD69</f>
        <v>Ghana</v>
      </c>
      <c r="J287" s="9" t="str">
        <f ca="1">+WORLDCUP!BD68</f>
        <v>RD Congo</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Austria</v>
      </c>
      <c r="E288" s="9" t="str">
        <f ca="1">+WORLDCUP!BD59</f>
        <v>Canadá</v>
      </c>
      <c r="F288" s="9" t="str">
        <f ca="1">+WORLDCUP!BD58</f>
        <v>Sudáfrica</v>
      </c>
      <c r="G288" s="9" t="str">
        <f ca="1">+WORLDCUP!BD66</f>
        <v>Senegal</v>
      </c>
      <c r="H288" s="9" t="str">
        <f ca="1">+WORLDCUP!BD63</f>
        <v>Suecia</v>
      </c>
      <c r="I288" s="9" t="str">
        <f ca="1">+WORLDCUP!BD69</f>
        <v>Ghana</v>
      </c>
      <c r="J288" s="9" t="str">
        <f ca="1">+WORLDCUP!BD68</f>
        <v>RD Congo</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Austria</v>
      </c>
      <c r="E289" s="9" t="str">
        <f ca="1">+WORLDCUP!BD59</f>
        <v>Canadá</v>
      </c>
      <c r="F289" s="9" t="str">
        <f ca="1">+WORLDCUP!BD63</f>
        <v>Suecia</v>
      </c>
      <c r="G289" s="9" t="str">
        <f ca="1">+WORLDCUP!BD58</f>
        <v>Sudáfrica</v>
      </c>
      <c r="H289" s="9" t="str">
        <f ca="1">+WORLDCUP!BD64</f>
        <v>Irán</v>
      </c>
      <c r="I289" s="9" t="str">
        <f ca="1">+WORLDCUP!BD69</f>
        <v>Ghana</v>
      </c>
      <c r="J289" s="9" t="str">
        <f ca="1">+WORLDCUP!BD68</f>
        <v>RD Congo</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Austria</v>
      </c>
      <c r="E290" s="9" t="str">
        <f ca="1">+WORLDCUP!BD59</f>
        <v>Canadá</v>
      </c>
      <c r="F290" s="9" t="str">
        <f ca="1">+WORLDCUP!BD63</f>
        <v>Suecia</v>
      </c>
      <c r="G290" s="9" t="str">
        <f ca="1">+WORLDCUP!BD58</f>
        <v>Sudáfrica</v>
      </c>
      <c r="H290" s="9" t="str">
        <f ca="1">+WORLDCUP!BD64</f>
        <v>Irán</v>
      </c>
      <c r="I290" s="9" t="str">
        <f ca="1">+WORLDCUP!BD69</f>
        <v>Ghana</v>
      </c>
      <c r="J290" s="9" t="str">
        <f ca="1">+WORLDCUP!BD68</f>
        <v>RD Congo</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Irán</v>
      </c>
      <c r="E291" s="9" t="str">
        <f ca="1">+WORLDCUP!BD59</f>
        <v>Canadá</v>
      </c>
      <c r="F291" s="9" t="str">
        <f ca="1">+WORLDCUP!BD58</f>
        <v>Sudáfrica</v>
      </c>
      <c r="G291" s="9" t="str">
        <f ca="1">+WORLDCUP!BD66</f>
        <v>Senegal</v>
      </c>
      <c r="H291" s="9" t="str">
        <f ca="1">+WORLDCUP!BD63</f>
        <v>Suecia</v>
      </c>
      <c r="I291" s="9" t="str">
        <f ca="1">+WORLDCUP!BD69</f>
        <v>Ghana</v>
      </c>
      <c r="J291" s="9" t="str">
        <f ca="1">+WORLDCUP!BD68</f>
        <v>RD Congo</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Austria</v>
      </c>
      <c r="E292" s="9" t="str">
        <f ca="1">+WORLDCUP!BD59</f>
        <v>Canadá</v>
      </c>
      <c r="F292" s="9" t="str">
        <f ca="1">+WORLDCUP!BD63</f>
        <v>Suecia</v>
      </c>
      <c r="G292" s="9" t="str">
        <f ca="1">+WORLDCUP!BD58</f>
        <v>Sudáfrica</v>
      </c>
      <c r="H292" s="9" t="str">
        <f ca="1">+WORLDCUP!BD64</f>
        <v>Irán</v>
      </c>
      <c r="I292" s="9" t="str">
        <f ca="1">+WORLDCUP!BD69</f>
        <v>Ghana</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Austria</v>
      </c>
      <c r="E293" s="9" t="str">
        <f ca="1">+WORLDCUP!BD59</f>
        <v>Canadá</v>
      </c>
      <c r="F293" s="9" t="str">
        <f ca="1">+WORLDCUP!BD63</f>
        <v>Suecia</v>
      </c>
      <c r="G293" s="9" t="str">
        <f ca="1">+WORLDCUP!BD58</f>
        <v>Sudáfrica</v>
      </c>
      <c r="H293" s="9" t="str">
        <f ca="1">+WORLDCUP!BD64</f>
        <v>Irán</v>
      </c>
      <c r="I293" s="9" t="str">
        <f ca="1">+WORLDCUP!BD66</f>
        <v>Senegal</v>
      </c>
      <c r="J293" s="9" t="str">
        <f ca="1">+WORLDCUP!BD68</f>
        <v>RD Congo</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Costa de Marfil</v>
      </c>
      <c r="D294" s="9" t="str">
        <f ca="1">+WORLDCUP!BD67</f>
        <v>Austria</v>
      </c>
      <c r="E294" s="9" t="str">
        <f ca="1">+WORLDCUP!BD59</f>
        <v>Canadá</v>
      </c>
      <c r="F294" s="9" t="str">
        <f ca="1">+WORLDCUP!BD58</f>
        <v>Sudáfrica</v>
      </c>
      <c r="G294" s="9" t="str">
        <f ca="1">+WORLDCUP!BD66</f>
        <v>Senegal</v>
      </c>
      <c r="H294" s="9" t="str">
        <f ca="1">+WORLDCUP!BD65</f>
        <v>Arabia Saudita</v>
      </c>
      <c r="I294" s="9" t="str">
        <f ca="1">+WORLDCUP!BD69</f>
        <v>Ghana</v>
      </c>
      <c r="J294" s="9" t="str">
        <f ca="1">+WORLDCUP!BD68</f>
        <v>RD Congo</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Costa de Marfil</v>
      </c>
      <c r="D295" s="9" t="str">
        <f ca="1">+WORLDCUP!BD67</f>
        <v>Austria</v>
      </c>
      <c r="E295" s="9" t="str">
        <f ca="1">+WORLDCUP!BD59</f>
        <v>Canadá</v>
      </c>
      <c r="F295" s="9" t="str">
        <f ca="1">+WORLDCUP!BD58</f>
        <v>Sudáfrica</v>
      </c>
      <c r="G295" s="9" t="str">
        <f ca="1">+WORLDCUP!BD66</f>
        <v>Senegal</v>
      </c>
      <c r="H295" s="9" t="str">
        <f ca="1">+WORLDCUP!BD64</f>
        <v>Irán</v>
      </c>
      <c r="I295" s="9" t="str">
        <f ca="1">+WORLDCUP!BD69</f>
        <v>Ghana</v>
      </c>
      <c r="J295" s="9" t="str">
        <f ca="1">+WORLDCUP!BD68</f>
        <v>RD Congo</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Costa de Marfil</v>
      </c>
      <c r="D296" s="9" t="str">
        <f ca="1">+WORLDCUP!BD67</f>
        <v>Austria</v>
      </c>
      <c r="E296" s="9" t="str">
        <f ca="1">+WORLDCUP!BD59</f>
        <v>Canadá</v>
      </c>
      <c r="F296" s="9" t="str">
        <f ca="1">+WORLDCUP!BD58</f>
        <v>Sudáfrica</v>
      </c>
      <c r="G296" s="9" t="str">
        <f ca="1">+WORLDCUP!BD65</f>
        <v>Arabia Saudita</v>
      </c>
      <c r="H296" s="9" t="str">
        <f ca="1">+WORLDCUP!BD64</f>
        <v>Irán</v>
      </c>
      <c r="I296" s="9" t="str">
        <f ca="1">+WORLDCUP!BD69</f>
        <v>Ghana</v>
      </c>
      <c r="J296" s="9" t="str">
        <f ca="1">+WORLDCUP!BD68</f>
        <v>RD Congo</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Costa de Marfil</v>
      </c>
      <c r="D297" s="9" t="str">
        <f ca="1">+WORLDCUP!BD64</f>
        <v>Irán</v>
      </c>
      <c r="E297" s="9" t="str">
        <f ca="1">+WORLDCUP!BD59</f>
        <v>Canadá</v>
      </c>
      <c r="F297" s="9" t="str">
        <f ca="1">+WORLDCUP!BD58</f>
        <v>Sudáfrica</v>
      </c>
      <c r="G297" s="9" t="str">
        <f ca="1">+WORLDCUP!BD66</f>
        <v>Senegal</v>
      </c>
      <c r="H297" s="9" t="str">
        <f ca="1">+WORLDCUP!BD65</f>
        <v>Arabia Saudita</v>
      </c>
      <c r="I297" s="9" t="str">
        <f ca="1">+WORLDCUP!BD69</f>
        <v>Ghana</v>
      </c>
      <c r="J297" s="9" t="str">
        <f ca="1">+WORLDCUP!BD68</f>
        <v>RD Congo</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Costa de Marfil</v>
      </c>
      <c r="D298" s="9" t="str">
        <f ca="1">+WORLDCUP!BD67</f>
        <v>Austria</v>
      </c>
      <c r="E298" s="9" t="str">
        <f ca="1">+WORLDCUP!BD59</f>
        <v>Canadá</v>
      </c>
      <c r="F298" s="9" t="str">
        <f ca="1">+WORLDCUP!BD58</f>
        <v>Sudáfrica</v>
      </c>
      <c r="G298" s="9" t="str">
        <f ca="1">+WORLDCUP!BD65</f>
        <v>Arabia Saudita</v>
      </c>
      <c r="H298" s="9" t="str">
        <f ca="1">+WORLDCUP!BD64</f>
        <v>Irán</v>
      </c>
      <c r="I298" s="9" t="str">
        <f ca="1">+WORLDCUP!BD69</f>
        <v>Ghana</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Costa de Marfil</v>
      </c>
      <c r="D299" s="9" t="str">
        <f ca="1">+WORLDCUP!BD67</f>
        <v>Austria</v>
      </c>
      <c r="E299" s="9" t="str">
        <f ca="1">+WORLDCUP!BD59</f>
        <v>Canadá</v>
      </c>
      <c r="F299" s="9" t="str">
        <f ca="1">+WORLDCUP!BD58</f>
        <v>Sudáfrica</v>
      </c>
      <c r="G299" s="9" t="str">
        <f ca="1">+WORLDCUP!BD65</f>
        <v>Arabia Saudita</v>
      </c>
      <c r="H299" s="9" t="str">
        <f ca="1">+WORLDCUP!BD64</f>
        <v>Irán</v>
      </c>
      <c r="I299" s="9" t="str">
        <f ca="1">+WORLDCUP!BD66</f>
        <v>Senegal</v>
      </c>
      <c r="J299" s="9" t="str">
        <f ca="1">+WORLDCUP!BD68</f>
        <v>RD Congo</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Costa de Marfil</v>
      </c>
      <c r="D300" s="9" t="str">
        <f ca="1">+WORLDCUP!BD67</f>
        <v>Austria</v>
      </c>
      <c r="E300" s="9" t="str">
        <f ca="1">+WORLDCUP!BD59</f>
        <v>Canadá</v>
      </c>
      <c r="F300" s="9" t="str">
        <f ca="1">+WORLDCUP!BD58</f>
        <v>Sudáfrica</v>
      </c>
      <c r="G300" s="9" t="str">
        <f ca="1">+WORLDCUP!BD66</f>
        <v>Senegal</v>
      </c>
      <c r="H300" s="9" t="str">
        <f ca="1">+WORLDCUP!BD63</f>
        <v>Suecia</v>
      </c>
      <c r="I300" s="9" t="str">
        <f ca="1">+WORLDCUP!BD69</f>
        <v>Ghana</v>
      </c>
      <c r="J300" s="9" t="str">
        <f ca="1">+WORLDCUP!BD68</f>
        <v>RD Congo</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Costa de Marfil</v>
      </c>
      <c r="D301" s="9" t="str">
        <f ca="1">+WORLDCUP!BD67</f>
        <v>Austria</v>
      </c>
      <c r="E301" s="9" t="str">
        <f ca="1">+WORLDCUP!BD59</f>
        <v>Canadá</v>
      </c>
      <c r="F301" s="9" t="str">
        <f ca="1">+WORLDCUP!BD63</f>
        <v>Suecia</v>
      </c>
      <c r="G301" s="9" t="str">
        <f ca="1">+WORLDCUP!BD58</f>
        <v>Sudáfrica</v>
      </c>
      <c r="H301" s="9" t="str">
        <f ca="1">+WORLDCUP!BD65</f>
        <v>Arabia Saudita</v>
      </c>
      <c r="I301" s="9" t="str">
        <f ca="1">+WORLDCUP!BD69</f>
        <v>Ghana</v>
      </c>
      <c r="J301" s="9" t="str">
        <f ca="1">+WORLDCUP!BD68</f>
        <v>RD Congo</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Costa de Marfil</v>
      </c>
      <c r="D302" s="9" t="str">
        <f ca="1">+WORLDCUP!BD66</f>
        <v>Senegal</v>
      </c>
      <c r="E302" s="9" t="str">
        <f ca="1">+WORLDCUP!BD59</f>
        <v>Canadá</v>
      </c>
      <c r="F302" s="9" t="str">
        <f ca="1">+WORLDCUP!BD63</f>
        <v>Suecia</v>
      </c>
      <c r="G302" s="9" t="str">
        <f ca="1">+WORLDCUP!BD58</f>
        <v>Sudáfrica</v>
      </c>
      <c r="H302" s="9" t="str">
        <f ca="1">+WORLDCUP!BD65</f>
        <v>Arabia Saudita</v>
      </c>
      <c r="I302" s="9" t="str">
        <f ca="1">+WORLDCUP!BD69</f>
        <v>Ghana</v>
      </c>
      <c r="J302" s="9" t="str">
        <f ca="1">+WORLDCUP!BD68</f>
        <v>RD Congo</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Costa de Marfil</v>
      </c>
      <c r="D303" s="9" t="str">
        <f ca="1">+WORLDCUP!BD67</f>
        <v>Austria</v>
      </c>
      <c r="E303" s="9" t="str">
        <f ca="1">+WORLDCUP!BD59</f>
        <v>Canadá</v>
      </c>
      <c r="F303" s="9" t="str">
        <f ca="1">+WORLDCUP!BD63</f>
        <v>Suecia</v>
      </c>
      <c r="G303" s="9" t="str">
        <f ca="1">+WORLDCUP!BD58</f>
        <v>Sudáfrica</v>
      </c>
      <c r="H303" s="9" t="str">
        <f ca="1">+WORLDCUP!BD65</f>
        <v>Arabia Saudita</v>
      </c>
      <c r="I303" s="9" t="str">
        <f ca="1">+WORLDCUP!BD69</f>
        <v>Ghana</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Costa de Marfil</v>
      </c>
      <c r="D304" s="9" t="str">
        <f ca="1">+WORLDCUP!BD67</f>
        <v>Austria</v>
      </c>
      <c r="E304" s="9" t="str">
        <f ca="1">+WORLDCUP!BD59</f>
        <v>Canadá</v>
      </c>
      <c r="F304" s="9" t="str">
        <f ca="1">+WORLDCUP!BD63</f>
        <v>Suecia</v>
      </c>
      <c r="G304" s="9" t="str">
        <f ca="1">+WORLDCUP!BD58</f>
        <v>Sudáfrica</v>
      </c>
      <c r="H304" s="9" t="str">
        <f ca="1">+WORLDCUP!BD65</f>
        <v>Arabia Saudita</v>
      </c>
      <c r="I304" s="9" t="str">
        <f ca="1">+WORLDCUP!BD66</f>
        <v>Senegal</v>
      </c>
      <c r="J304" s="9" t="str">
        <f ca="1">+WORLDCUP!BD68</f>
        <v>RD Congo</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Costa de Marfil</v>
      </c>
      <c r="D305" s="9" t="str">
        <f ca="1">+WORLDCUP!BD67</f>
        <v>Austria</v>
      </c>
      <c r="E305" s="9" t="str">
        <f ca="1">+WORLDCUP!BD59</f>
        <v>Canadá</v>
      </c>
      <c r="F305" s="9" t="str">
        <f ca="1">+WORLDCUP!BD63</f>
        <v>Suecia</v>
      </c>
      <c r="G305" s="9" t="str">
        <f ca="1">+WORLDCUP!BD58</f>
        <v>Sudáfrica</v>
      </c>
      <c r="H305" s="9" t="str">
        <f ca="1">+WORLDCUP!BD64</f>
        <v>Irán</v>
      </c>
      <c r="I305" s="9" t="str">
        <f ca="1">+WORLDCUP!BD69</f>
        <v>Ghana</v>
      </c>
      <c r="J305" s="9" t="str">
        <f ca="1">+WORLDCUP!BD68</f>
        <v>RD Congo</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Costa de Marfil</v>
      </c>
      <c r="D306" s="9" t="str">
        <f ca="1">+WORLDCUP!BD64</f>
        <v>Irán</v>
      </c>
      <c r="E306" s="9" t="str">
        <f ca="1">+WORLDCUP!BD59</f>
        <v>Canadá</v>
      </c>
      <c r="F306" s="9" t="str">
        <f ca="1">+WORLDCUP!BD58</f>
        <v>Sudáfrica</v>
      </c>
      <c r="G306" s="9" t="str">
        <f ca="1">+WORLDCUP!BD66</f>
        <v>Senegal</v>
      </c>
      <c r="H306" s="9" t="str">
        <f ca="1">+WORLDCUP!BD63</f>
        <v>Suecia</v>
      </c>
      <c r="I306" s="9" t="str">
        <f ca="1">+WORLDCUP!BD69</f>
        <v>Ghana</v>
      </c>
      <c r="J306" s="9" t="str">
        <f ca="1">+WORLDCUP!BD68</f>
        <v>RD Congo</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Costa de Marfil</v>
      </c>
      <c r="D307" s="9" t="str">
        <f ca="1">+WORLDCUP!BD67</f>
        <v>Austria</v>
      </c>
      <c r="E307" s="9" t="str">
        <f ca="1">+WORLDCUP!BD59</f>
        <v>Canadá</v>
      </c>
      <c r="F307" s="9" t="str">
        <f ca="1">+WORLDCUP!BD63</f>
        <v>Suecia</v>
      </c>
      <c r="G307" s="9" t="str">
        <f ca="1">+WORLDCUP!BD58</f>
        <v>Sudáfrica</v>
      </c>
      <c r="H307" s="9" t="str">
        <f ca="1">+WORLDCUP!BD64</f>
        <v>Irán</v>
      </c>
      <c r="I307" s="9" t="str">
        <f ca="1">+WORLDCUP!BD69</f>
        <v>Ghana</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Costa de Marfil</v>
      </c>
      <c r="D308" s="9" t="str">
        <f ca="1">+WORLDCUP!BD67</f>
        <v>Austria</v>
      </c>
      <c r="E308" s="9" t="str">
        <f ca="1">+WORLDCUP!BD59</f>
        <v>Canadá</v>
      </c>
      <c r="F308" s="9" t="str">
        <f ca="1">+WORLDCUP!BD63</f>
        <v>Suecia</v>
      </c>
      <c r="G308" s="9" t="str">
        <f ca="1">+WORLDCUP!BD58</f>
        <v>Sudáfrica</v>
      </c>
      <c r="H308" s="9" t="str">
        <f ca="1">+WORLDCUP!BD64</f>
        <v>Irán</v>
      </c>
      <c r="I308" s="9" t="str">
        <f ca="1">+WORLDCUP!BD66</f>
        <v>Senegal</v>
      </c>
      <c r="J308" s="9" t="str">
        <f ca="1">+WORLDCUP!BD68</f>
        <v>RD Congo</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Costa de Marfil</v>
      </c>
      <c r="D309" s="9" t="str">
        <f ca="1">+WORLDCUP!BD64</f>
        <v>Irán</v>
      </c>
      <c r="E309" s="9" t="str">
        <f ca="1">+WORLDCUP!BD59</f>
        <v>Canadá</v>
      </c>
      <c r="F309" s="9" t="str">
        <f ca="1">+WORLDCUP!BD63</f>
        <v>Suecia</v>
      </c>
      <c r="G309" s="9" t="str">
        <f ca="1">+WORLDCUP!BD58</f>
        <v>Sudáfrica</v>
      </c>
      <c r="H309" s="9" t="str">
        <f ca="1">+WORLDCUP!BD65</f>
        <v>Arabia Saudita</v>
      </c>
      <c r="I309" s="9" t="str">
        <f ca="1">+WORLDCUP!BD69</f>
        <v>Ghana</v>
      </c>
      <c r="J309" s="9" t="str">
        <f ca="1">+WORLDCUP!BD68</f>
        <v>RD Congo</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Austria</v>
      </c>
      <c r="E310" s="9" t="str">
        <f ca="1">+WORLDCUP!BD59</f>
        <v>Canadá</v>
      </c>
      <c r="F310" s="9" t="str">
        <f ca="1">+WORLDCUP!BD63</f>
        <v>Suecia</v>
      </c>
      <c r="G310" s="9" t="str">
        <f ca="1">+WORLDCUP!BD58</f>
        <v>Sudáfrica</v>
      </c>
      <c r="H310" s="9" t="str">
        <f ca="1">+WORLDCUP!BD64</f>
        <v>Irán</v>
      </c>
      <c r="I310" s="9" t="str">
        <f ca="1">+WORLDCUP!BD69</f>
        <v>Ghana</v>
      </c>
      <c r="J310" s="9" t="str">
        <f ca="1">+WORLDCUP!BD62</f>
        <v>Costa de Marfil</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Austria</v>
      </c>
      <c r="E311" s="9" t="str">
        <f ca="1">+WORLDCUP!BD59</f>
        <v>Canadá</v>
      </c>
      <c r="F311" s="9" t="str">
        <f ca="1">+WORLDCUP!BD63</f>
        <v>Suecia</v>
      </c>
      <c r="G311" s="9" t="str">
        <f ca="1">+WORLDCUP!BD58</f>
        <v>Sudáfrica</v>
      </c>
      <c r="H311" s="9" t="str">
        <f ca="1">+WORLDCUP!BD64</f>
        <v>Irán</v>
      </c>
      <c r="I311" s="9" t="str">
        <f ca="1">+WORLDCUP!BD62</f>
        <v>Costa de Marfil</v>
      </c>
      <c r="J311" s="9" t="str">
        <f ca="1">+WORLDCUP!BD68</f>
        <v>RD Congo</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Costa de Marfil</v>
      </c>
      <c r="D312" s="9" t="str">
        <f ca="1">+WORLDCUP!BD64</f>
        <v>Irán</v>
      </c>
      <c r="E312" s="9" t="str">
        <f ca="1">+WORLDCUP!BD59</f>
        <v>Canadá</v>
      </c>
      <c r="F312" s="9" t="str">
        <f ca="1">+WORLDCUP!BD63</f>
        <v>Suecia</v>
      </c>
      <c r="G312" s="9" t="str">
        <f ca="1">+WORLDCUP!BD58</f>
        <v>Sudáfrica</v>
      </c>
      <c r="H312" s="9" t="str">
        <f ca="1">+WORLDCUP!BD65</f>
        <v>Arabia Saudita</v>
      </c>
      <c r="I312" s="9" t="str">
        <f ca="1">+WORLDCUP!BD69</f>
        <v>Ghana</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Costa de Marfil</v>
      </c>
      <c r="D313" s="9" t="str">
        <f ca="1">+WORLDCUP!BD64</f>
        <v>Irán</v>
      </c>
      <c r="E313" s="9" t="str">
        <f ca="1">+WORLDCUP!BD59</f>
        <v>Canadá</v>
      </c>
      <c r="F313" s="9" t="str">
        <f ca="1">+WORLDCUP!BD63</f>
        <v>Suecia</v>
      </c>
      <c r="G313" s="9" t="str">
        <f ca="1">+WORLDCUP!BD58</f>
        <v>Sudáfrica</v>
      </c>
      <c r="H313" s="9" t="str">
        <f ca="1">+WORLDCUP!BD65</f>
        <v>Arabia Saudita</v>
      </c>
      <c r="I313" s="9" t="str">
        <f ca="1">+WORLDCUP!BD66</f>
        <v>Senegal</v>
      </c>
      <c r="J313" s="9" t="str">
        <f ca="1">+WORLDCUP!BD68</f>
        <v>RD Congo</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Austria</v>
      </c>
      <c r="E314" s="9" t="str">
        <f ca="1">+WORLDCUP!BD59</f>
        <v>Canadá</v>
      </c>
      <c r="F314" s="9" t="str">
        <f ca="1">+WORLDCUP!BD63</f>
        <v>Suecia</v>
      </c>
      <c r="G314" s="9" t="str">
        <f ca="1">+WORLDCUP!BD58</f>
        <v>Sudáfrica</v>
      </c>
      <c r="H314" s="9" t="str">
        <f ca="1">+WORLDCUP!BD64</f>
        <v>Irán</v>
      </c>
      <c r="I314" s="9" t="str">
        <f ca="1">+WORLDCUP!BD62</f>
        <v>Costa de Marfil</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Austria</v>
      </c>
      <c r="E315" s="9" t="str">
        <f ca="1">+WORLDCUP!BD59</f>
        <v>Canadá</v>
      </c>
      <c r="F315" s="9" t="str">
        <f ca="1">+WORLDCUP!BD61</f>
        <v>Paraguay</v>
      </c>
      <c r="G315" s="9" t="str">
        <f ca="1">+WORLDCUP!BD58</f>
        <v>Sudáfrica</v>
      </c>
      <c r="H315" s="9" t="str">
        <f ca="1">+WORLDCUP!BD65</f>
        <v>Arabia Saudita</v>
      </c>
      <c r="I315" s="9" t="str">
        <f ca="1">+WORLDCUP!BD69</f>
        <v>Ghana</v>
      </c>
      <c r="J315" s="9" t="str">
        <f ca="1">+WORLDCUP!BD68</f>
        <v>RD Congo</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Austria</v>
      </c>
      <c r="E316" s="9" t="str">
        <f ca="1">+WORLDCUP!BD59</f>
        <v>Canadá</v>
      </c>
      <c r="F316" s="9" t="str">
        <f ca="1">+WORLDCUP!BD61</f>
        <v>Paraguay</v>
      </c>
      <c r="G316" s="9" t="str">
        <f ca="1">+WORLDCUP!BD58</f>
        <v>Sudáfrica</v>
      </c>
      <c r="H316" s="9" t="str">
        <f ca="1">+WORLDCUP!BD64</f>
        <v>Irán</v>
      </c>
      <c r="I316" s="9" t="str">
        <f ca="1">+WORLDCUP!BD69</f>
        <v>Ghana</v>
      </c>
      <c r="J316" s="9" t="str">
        <f ca="1">+WORLDCUP!BD68</f>
        <v>RD Congo</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Austria</v>
      </c>
      <c r="E317" s="9" t="str">
        <f ca="1">+WORLDCUP!BD59</f>
        <v>Canadá</v>
      </c>
      <c r="F317" s="9" t="str">
        <f ca="1">+WORLDCUP!BD61</f>
        <v>Paraguay</v>
      </c>
      <c r="G317" s="9" t="str">
        <f ca="1">+WORLDCUP!BD58</f>
        <v>Sudáfrica</v>
      </c>
      <c r="H317" s="9" t="str">
        <f ca="1">+WORLDCUP!BD64</f>
        <v>Irán</v>
      </c>
      <c r="I317" s="9" t="str">
        <f ca="1">+WORLDCUP!BD69</f>
        <v>Ghana</v>
      </c>
      <c r="J317" s="9" t="str">
        <f ca="1">+WORLDCUP!BD68</f>
        <v>RD Congo</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Irán</v>
      </c>
      <c r="E318" s="9" t="str">
        <f ca="1">+WORLDCUP!BD59</f>
        <v>Canadá</v>
      </c>
      <c r="F318" s="9" t="str">
        <f ca="1">+WORLDCUP!BD61</f>
        <v>Paraguay</v>
      </c>
      <c r="G318" s="9" t="str">
        <f ca="1">+WORLDCUP!BD58</f>
        <v>Sudáfrica</v>
      </c>
      <c r="H318" s="9" t="str">
        <f ca="1">+WORLDCUP!BD65</f>
        <v>Arabia Saudita</v>
      </c>
      <c r="I318" s="9" t="str">
        <f ca="1">+WORLDCUP!BD69</f>
        <v>Ghana</v>
      </c>
      <c r="J318" s="9" t="str">
        <f ca="1">+WORLDCUP!BD68</f>
        <v>RD Congo</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Austria</v>
      </c>
      <c r="E319" s="9" t="str">
        <f ca="1">+WORLDCUP!BD59</f>
        <v>Canadá</v>
      </c>
      <c r="F319" s="9" t="str">
        <f ca="1">+WORLDCUP!BD61</f>
        <v>Paraguay</v>
      </c>
      <c r="G319" s="9" t="str">
        <f ca="1">+WORLDCUP!BD58</f>
        <v>Sudáfrica</v>
      </c>
      <c r="H319" s="9" t="str">
        <f ca="1">+WORLDCUP!BD64</f>
        <v>Irán</v>
      </c>
      <c r="I319" s="9" t="str">
        <f ca="1">+WORLDCUP!BD69</f>
        <v>Ghana</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Austria</v>
      </c>
      <c r="E320" s="9" t="str">
        <f ca="1">+WORLDCUP!BD59</f>
        <v>Canadá</v>
      </c>
      <c r="F320" s="9" t="str">
        <f ca="1">+WORLDCUP!BD61</f>
        <v>Paraguay</v>
      </c>
      <c r="G320" s="9" t="str">
        <f ca="1">+WORLDCUP!BD58</f>
        <v>Sudáfrica</v>
      </c>
      <c r="H320" s="9" t="str">
        <f ca="1">+WORLDCUP!BD64</f>
        <v>Irán</v>
      </c>
      <c r="I320" s="9" t="str">
        <f ca="1">+WORLDCUP!BD66</f>
        <v>Senegal</v>
      </c>
      <c r="J320" s="9" t="str">
        <f ca="1">+WORLDCUP!BD68</f>
        <v>RD Congo</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Austria</v>
      </c>
      <c r="E321" s="9" t="str">
        <f ca="1">+WORLDCUP!BD59</f>
        <v>Canadá</v>
      </c>
      <c r="F321" s="9" t="str">
        <f ca="1">+WORLDCUP!BD61</f>
        <v>Paraguay</v>
      </c>
      <c r="G321" s="9" t="str">
        <f ca="1">+WORLDCUP!BD58</f>
        <v>Sudáfrica</v>
      </c>
      <c r="H321" s="9" t="str">
        <f ca="1">+WORLDCUP!BD63</f>
        <v>Suecia</v>
      </c>
      <c r="I321" s="9" t="str">
        <f ca="1">+WORLDCUP!BD69</f>
        <v>Ghana</v>
      </c>
      <c r="J321" s="9" t="str">
        <f ca="1">+WORLDCUP!BD68</f>
        <v>RD Congo</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Austria</v>
      </c>
      <c r="E322" s="9" t="str">
        <f ca="1">+WORLDCUP!BD59</f>
        <v>Canadá</v>
      </c>
      <c r="F322" s="9" t="str">
        <f ca="1">+WORLDCUP!BD61</f>
        <v>Paraguay</v>
      </c>
      <c r="G322" s="9" t="str">
        <f ca="1">+WORLDCUP!BD58</f>
        <v>Sudáfrica</v>
      </c>
      <c r="H322" s="9" t="str">
        <f ca="1">+WORLDCUP!BD63</f>
        <v>Suecia</v>
      </c>
      <c r="I322" s="9" t="str">
        <f ca="1">+WORLDCUP!BD69</f>
        <v>Ghana</v>
      </c>
      <c r="J322" s="9" t="str">
        <f ca="1">+WORLDCUP!BD68</f>
        <v>RD Congo</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Senegal</v>
      </c>
      <c r="E323" s="9" t="str">
        <f ca="1">+WORLDCUP!BD59</f>
        <v>Canadá</v>
      </c>
      <c r="F323" s="9" t="str">
        <f ca="1">+WORLDCUP!BD61</f>
        <v>Paraguay</v>
      </c>
      <c r="G323" s="9" t="str">
        <f ca="1">+WORLDCUP!BD58</f>
        <v>Sudáfrica</v>
      </c>
      <c r="H323" s="9" t="str">
        <f ca="1">+WORLDCUP!BD63</f>
        <v>Suecia</v>
      </c>
      <c r="I323" s="9" t="str">
        <f ca="1">+WORLDCUP!BD69</f>
        <v>Ghana</v>
      </c>
      <c r="J323" s="9" t="str">
        <f ca="1">+WORLDCUP!BD68</f>
        <v>RD Congo</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Austria</v>
      </c>
      <c r="E324" s="9" t="str">
        <f ca="1">+WORLDCUP!BD59</f>
        <v>Canadá</v>
      </c>
      <c r="F324" s="9" t="str">
        <f ca="1">+WORLDCUP!BD61</f>
        <v>Paraguay</v>
      </c>
      <c r="G324" s="9" t="str">
        <f ca="1">+WORLDCUP!BD58</f>
        <v>Sudáfrica</v>
      </c>
      <c r="H324" s="9" t="str">
        <f ca="1">+WORLDCUP!BD63</f>
        <v>Suecia</v>
      </c>
      <c r="I324" s="9" t="str">
        <f ca="1">+WORLDCUP!BD69</f>
        <v>Ghana</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Austria</v>
      </c>
      <c r="E325" s="9" t="str">
        <f ca="1">+WORLDCUP!BD59</f>
        <v>Canadá</v>
      </c>
      <c r="F325" s="9" t="str">
        <f ca="1">+WORLDCUP!BD61</f>
        <v>Paraguay</v>
      </c>
      <c r="G325" s="9" t="str">
        <f ca="1">+WORLDCUP!BD58</f>
        <v>Sudáfrica</v>
      </c>
      <c r="H325" s="9" t="str">
        <f ca="1">+WORLDCUP!BD63</f>
        <v>Suecia</v>
      </c>
      <c r="I325" s="9" t="str">
        <f ca="1">+WORLDCUP!BD66</f>
        <v>Senegal</v>
      </c>
      <c r="J325" s="9" t="str">
        <f ca="1">+WORLDCUP!BD68</f>
        <v>RD Congo</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Suecia</v>
      </c>
      <c r="D326" s="9" t="str">
        <f ca="1">+WORLDCUP!BD67</f>
        <v>Austria</v>
      </c>
      <c r="E326" s="9" t="str">
        <f ca="1">+WORLDCUP!BD59</f>
        <v>Canadá</v>
      </c>
      <c r="F326" s="9" t="str">
        <f ca="1">+WORLDCUP!BD61</f>
        <v>Paraguay</v>
      </c>
      <c r="G326" s="9" t="str">
        <f ca="1">+WORLDCUP!BD58</f>
        <v>Sudáfrica</v>
      </c>
      <c r="H326" s="9" t="str">
        <f ca="1">+WORLDCUP!BD64</f>
        <v>Irán</v>
      </c>
      <c r="I326" s="9" t="str">
        <f ca="1">+WORLDCUP!BD69</f>
        <v>Ghana</v>
      </c>
      <c r="J326" s="9" t="str">
        <f ca="1">+WORLDCUP!BD68</f>
        <v>RD Congo</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Irán</v>
      </c>
      <c r="E327" s="9" t="str">
        <f ca="1">+WORLDCUP!BD59</f>
        <v>Canadá</v>
      </c>
      <c r="F327" s="9" t="str">
        <f ca="1">+WORLDCUP!BD61</f>
        <v>Paraguay</v>
      </c>
      <c r="G327" s="9" t="str">
        <f ca="1">+WORLDCUP!BD58</f>
        <v>Sudáfrica</v>
      </c>
      <c r="H327" s="9" t="str">
        <f ca="1">+WORLDCUP!BD63</f>
        <v>Suecia</v>
      </c>
      <c r="I327" s="9" t="str">
        <f ca="1">+WORLDCUP!BD69</f>
        <v>Ghana</v>
      </c>
      <c r="J327" s="9" t="str">
        <f ca="1">+WORLDCUP!BD68</f>
        <v>RD Congo</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Suecia</v>
      </c>
      <c r="D328" s="9" t="str">
        <f ca="1">+WORLDCUP!BD67</f>
        <v>Austria</v>
      </c>
      <c r="E328" s="9" t="str">
        <f ca="1">+WORLDCUP!BD59</f>
        <v>Canadá</v>
      </c>
      <c r="F328" s="9" t="str">
        <f ca="1">+WORLDCUP!BD61</f>
        <v>Paraguay</v>
      </c>
      <c r="G328" s="9" t="str">
        <f ca="1">+WORLDCUP!BD58</f>
        <v>Sudáfrica</v>
      </c>
      <c r="H328" s="9" t="str">
        <f ca="1">+WORLDCUP!BD64</f>
        <v>Irán</v>
      </c>
      <c r="I328" s="9" t="str">
        <f ca="1">+WORLDCUP!BD69</f>
        <v>Ghana</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Suecia</v>
      </c>
      <c r="D329" s="9" t="str">
        <f ca="1">+WORLDCUP!BD67</f>
        <v>Austria</v>
      </c>
      <c r="E329" s="9" t="str">
        <f ca="1">+WORLDCUP!BD59</f>
        <v>Canadá</v>
      </c>
      <c r="F329" s="9" t="str">
        <f ca="1">+WORLDCUP!BD61</f>
        <v>Paraguay</v>
      </c>
      <c r="G329" s="9" t="str">
        <f ca="1">+WORLDCUP!BD58</f>
        <v>Sudáfrica</v>
      </c>
      <c r="H329" s="9" t="str">
        <f ca="1">+WORLDCUP!BD64</f>
        <v>Irán</v>
      </c>
      <c r="I329" s="9" t="str">
        <f ca="1">+WORLDCUP!BD66</f>
        <v>Senegal</v>
      </c>
      <c r="J329" s="9" t="str">
        <f ca="1">+WORLDCUP!BD68</f>
        <v>RD Congo</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Irán</v>
      </c>
      <c r="E330" s="9" t="str">
        <f ca="1">+WORLDCUP!BD59</f>
        <v>Canadá</v>
      </c>
      <c r="F330" s="9" t="str">
        <f ca="1">+WORLDCUP!BD61</f>
        <v>Paraguay</v>
      </c>
      <c r="G330" s="9" t="str">
        <f ca="1">+WORLDCUP!BD58</f>
        <v>Sudáfrica</v>
      </c>
      <c r="H330" s="9" t="str">
        <f ca="1">+WORLDCUP!BD63</f>
        <v>Suecia</v>
      </c>
      <c r="I330" s="9" t="str">
        <f ca="1">+WORLDCUP!BD69</f>
        <v>Ghana</v>
      </c>
      <c r="J330" s="9" t="str">
        <f ca="1">+WORLDCUP!BD68</f>
        <v>RD Congo</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Irán</v>
      </c>
      <c r="E331" s="9" t="str">
        <f ca="1">+WORLDCUP!BD59</f>
        <v>Canadá</v>
      </c>
      <c r="F331" s="9" t="str">
        <f ca="1">+WORLDCUP!BD61</f>
        <v>Paraguay</v>
      </c>
      <c r="G331" s="9" t="str">
        <f ca="1">+WORLDCUP!BD58</f>
        <v>Sudáfrica</v>
      </c>
      <c r="H331" s="9" t="str">
        <f ca="1">+WORLDCUP!BD63</f>
        <v>Suecia</v>
      </c>
      <c r="I331" s="9" t="str">
        <f ca="1">+WORLDCUP!BD69</f>
        <v>Ghana</v>
      </c>
      <c r="J331" s="9" t="str">
        <f ca="1">+WORLDCUP!BD67</f>
        <v>Austria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Irán</v>
      </c>
      <c r="E332" s="9" t="str">
        <f ca="1">+WORLDCUP!BD59</f>
        <v>Canadá</v>
      </c>
      <c r="F332" s="9" t="str">
        <f ca="1">+WORLDCUP!BD61</f>
        <v>Paraguay</v>
      </c>
      <c r="G332" s="9" t="str">
        <f ca="1">+WORLDCUP!BD58</f>
        <v>Sudáfrica</v>
      </c>
      <c r="H332" s="9" t="str">
        <f ca="1">+WORLDCUP!BD63</f>
        <v>Suecia</v>
      </c>
      <c r="I332" s="9" t="str">
        <f ca="1">+WORLDCUP!BD67</f>
        <v>Austria</v>
      </c>
      <c r="J332" s="9" t="str">
        <f ca="1">+WORLDCUP!BD68</f>
        <v>RD Congo</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Irán</v>
      </c>
      <c r="E333" s="9" t="str">
        <f ca="1">+WORLDCUP!BD59</f>
        <v>Canadá</v>
      </c>
      <c r="F333" s="9" t="str">
        <f ca="1">+WORLDCUP!BD61</f>
        <v>Paraguay</v>
      </c>
      <c r="G333" s="9" t="str">
        <f ca="1">+WORLDCUP!BD58</f>
        <v>Sudáfrica</v>
      </c>
      <c r="H333" s="9" t="str">
        <f ca="1">+WORLDCUP!BD63</f>
        <v>Suecia</v>
      </c>
      <c r="I333" s="9" t="str">
        <f ca="1">+WORLDCUP!BD69</f>
        <v>Ghana</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Irán</v>
      </c>
      <c r="E334" s="9" t="str">
        <f ca="1">+WORLDCUP!BD59</f>
        <v>Canadá</v>
      </c>
      <c r="F334" s="9" t="str">
        <f ca="1">+WORLDCUP!BD61</f>
        <v>Paraguay</v>
      </c>
      <c r="G334" s="9" t="str">
        <f ca="1">+WORLDCUP!BD58</f>
        <v>Sudáfrica</v>
      </c>
      <c r="H334" s="9" t="str">
        <f ca="1">+WORLDCUP!BD63</f>
        <v>Suecia</v>
      </c>
      <c r="I334" s="9" t="str">
        <f ca="1">+WORLDCUP!BD66</f>
        <v>Senegal</v>
      </c>
      <c r="J334" s="9" t="str">
        <f ca="1">+WORLDCUP!BD68</f>
        <v>RD Congo</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Irán</v>
      </c>
      <c r="E335" s="9" t="str">
        <f ca="1">+WORLDCUP!BD59</f>
        <v>Canadá</v>
      </c>
      <c r="F335" s="9" t="str">
        <f ca="1">+WORLDCUP!BD61</f>
        <v>Paraguay</v>
      </c>
      <c r="G335" s="9" t="str">
        <f ca="1">+WORLDCUP!BD58</f>
        <v>Sudáfrica</v>
      </c>
      <c r="H335" s="9" t="str">
        <f ca="1">+WORLDCUP!BD63</f>
        <v>Suecia</v>
      </c>
      <c r="I335" s="9" t="str">
        <f ca="1">+WORLDCUP!BD66</f>
        <v>Senegal</v>
      </c>
      <c r="J335" s="9" t="str">
        <f ca="1">+WORLDCUP!BD67</f>
        <v>Austria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Costa de Marfil</v>
      </c>
      <c r="D336" s="9" t="str">
        <f ca="1">+WORLDCUP!BD67</f>
        <v>Austria</v>
      </c>
      <c r="E336" s="9" t="str">
        <f ca="1">+WORLDCUP!BD59</f>
        <v>Canadá</v>
      </c>
      <c r="F336" s="9" t="str">
        <f ca="1">+WORLDCUP!BD58</f>
        <v>Sudáfrica</v>
      </c>
      <c r="G336" s="9" t="str">
        <f ca="1">+WORLDCUP!BD66</f>
        <v>Senegal</v>
      </c>
      <c r="H336" s="9" t="str">
        <f ca="1">+WORLDCUP!BD61</f>
        <v>Paraguay</v>
      </c>
      <c r="I336" s="9" t="str">
        <f ca="1">+WORLDCUP!BD69</f>
        <v>Ghana</v>
      </c>
      <c r="J336" s="9" t="str">
        <f ca="1">+WORLDCUP!BD68</f>
        <v>RD Congo</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Costa de Marfil</v>
      </c>
      <c r="D337" s="9" t="str">
        <f ca="1">+WORLDCUP!BD67</f>
        <v>Austria</v>
      </c>
      <c r="E337" s="9" t="str">
        <f ca="1">+WORLDCUP!BD59</f>
        <v>Canadá</v>
      </c>
      <c r="F337" s="9" t="str">
        <f ca="1">+WORLDCUP!BD61</f>
        <v>Paraguay</v>
      </c>
      <c r="G337" s="9" t="str">
        <f ca="1">+WORLDCUP!BD58</f>
        <v>Sudáfrica</v>
      </c>
      <c r="H337" s="9" t="str">
        <f ca="1">+WORLDCUP!BD65</f>
        <v>Arabia Saudita</v>
      </c>
      <c r="I337" s="9" t="str">
        <f ca="1">+WORLDCUP!BD69</f>
        <v>Ghana</v>
      </c>
      <c r="J337" s="9" t="str">
        <f ca="1">+WORLDCUP!BD68</f>
        <v>RD Congo</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Costa de Marfil</v>
      </c>
      <c r="D338" s="9" t="str">
        <f ca="1">+WORLDCUP!BD66</f>
        <v>Senegal</v>
      </c>
      <c r="E338" s="9" t="str">
        <f ca="1">+WORLDCUP!BD59</f>
        <v>Canadá</v>
      </c>
      <c r="F338" s="9" t="str">
        <f ca="1">+WORLDCUP!BD61</f>
        <v>Paraguay</v>
      </c>
      <c r="G338" s="9" t="str">
        <f ca="1">+WORLDCUP!BD58</f>
        <v>Sudáfrica</v>
      </c>
      <c r="H338" s="9" t="str">
        <f ca="1">+WORLDCUP!BD65</f>
        <v>Arabia Saudita</v>
      </c>
      <c r="I338" s="9" t="str">
        <f ca="1">+WORLDCUP!BD69</f>
        <v>Ghana</v>
      </c>
      <c r="J338" s="9" t="str">
        <f ca="1">+WORLDCUP!BD68</f>
        <v>RD Congo</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Costa de Marfil</v>
      </c>
      <c r="D339" s="9" t="str">
        <f ca="1">+WORLDCUP!BD67</f>
        <v>Austria</v>
      </c>
      <c r="E339" s="9" t="str">
        <f ca="1">+WORLDCUP!BD59</f>
        <v>Canadá</v>
      </c>
      <c r="F339" s="9" t="str">
        <f ca="1">+WORLDCUP!BD61</f>
        <v>Paraguay</v>
      </c>
      <c r="G339" s="9" t="str">
        <f ca="1">+WORLDCUP!BD58</f>
        <v>Sudáfrica</v>
      </c>
      <c r="H339" s="9" t="str">
        <f ca="1">+WORLDCUP!BD65</f>
        <v>Arabia Saudita</v>
      </c>
      <c r="I339" s="9" t="str">
        <f ca="1">+WORLDCUP!BD69</f>
        <v>Ghana</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Costa de Marfil</v>
      </c>
      <c r="D340" s="9" t="str">
        <f ca="1">+WORLDCUP!BD67</f>
        <v>Austria</v>
      </c>
      <c r="E340" s="9" t="str">
        <f ca="1">+WORLDCUP!BD59</f>
        <v>Canadá</v>
      </c>
      <c r="F340" s="9" t="str">
        <f ca="1">+WORLDCUP!BD61</f>
        <v>Paraguay</v>
      </c>
      <c r="G340" s="9" t="str">
        <f ca="1">+WORLDCUP!BD58</f>
        <v>Sudáfrica</v>
      </c>
      <c r="H340" s="9" t="str">
        <f ca="1">+WORLDCUP!BD65</f>
        <v>Arabia Saudita</v>
      </c>
      <c r="I340" s="9" t="str">
        <f ca="1">+WORLDCUP!BD66</f>
        <v>Senegal</v>
      </c>
      <c r="J340" s="9" t="str">
        <f ca="1">+WORLDCUP!BD68</f>
        <v>RD Congo</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Costa de Marfil</v>
      </c>
      <c r="D341" s="9" t="str">
        <f ca="1">+WORLDCUP!BD67</f>
        <v>Austria</v>
      </c>
      <c r="E341" s="9" t="str">
        <f ca="1">+WORLDCUP!BD59</f>
        <v>Canadá</v>
      </c>
      <c r="F341" s="9" t="str">
        <f ca="1">+WORLDCUP!BD61</f>
        <v>Paraguay</v>
      </c>
      <c r="G341" s="9" t="str">
        <f ca="1">+WORLDCUP!BD58</f>
        <v>Sudáfrica</v>
      </c>
      <c r="H341" s="9" t="str">
        <f ca="1">+WORLDCUP!BD64</f>
        <v>Irán</v>
      </c>
      <c r="I341" s="9" t="str">
        <f ca="1">+WORLDCUP!BD69</f>
        <v>Ghana</v>
      </c>
      <c r="J341" s="9" t="str">
        <f ca="1">+WORLDCUP!BD68</f>
        <v>RD Congo</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Costa de Marfil</v>
      </c>
      <c r="D342" s="9" t="str">
        <f ca="1">+WORLDCUP!BD64</f>
        <v>Irán</v>
      </c>
      <c r="E342" s="9" t="str">
        <f ca="1">+WORLDCUP!BD59</f>
        <v>Canadá</v>
      </c>
      <c r="F342" s="9" t="str">
        <f ca="1">+WORLDCUP!BD58</f>
        <v>Sudáfrica</v>
      </c>
      <c r="G342" s="9" t="str">
        <f ca="1">+WORLDCUP!BD66</f>
        <v>Senegal</v>
      </c>
      <c r="H342" s="9" t="str">
        <f ca="1">+WORLDCUP!BD61</f>
        <v>Paraguay</v>
      </c>
      <c r="I342" s="9" t="str">
        <f ca="1">+WORLDCUP!BD69</f>
        <v>Ghana</v>
      </c>
      <c r="J342" s="9" t="str">
        <f ca="1">+WORLDCUP!BD68</f>
        <v>RD Congo</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Costa de Marfil</v>
      </c>
      <c r="D343" s="9" t="str">
        <f ca="1">+WORLDCUP!BD67</f>
        <v>Austria</v>
      </c>
      <c r="E343" s="9" t="str">
        <f ca="1">+WORLDCUP!BD59</f>
        <v>Canadá</v>
      </c>
      <c r="F343" s="9" t="str">
        <f ca="1">+WORLDCUP!BD61</f>
        <v>Paraguay</v>
      </c>
      <c r="G343" s="9" t="str">
        <f ca="1">+WORLDCUP!BD58</f>
        <v>Sudáfrica</v>
      </c>
      <c r="H343" s="9" t="str">
        <f ca="1">+WORLDCUP!BD64</f>
        <v>Irán</v>
      </c>
      <c r="I343" s="9" t="str">
        <f ca="1">+WORLDCUP!BD69</f>
        <v>Ghana</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Costa de Marfil</v>
      </c>
      <c r="D344" s="9" t="str">
        <f ca="1">+WORLDCUP!BD67</f>
        <v>Austria</v>
      </c>
      <c r="E344" s="9" t="str">
        <f ca="1">+WORLDCUP!BD59</f>
        <v>Canadá</v>
      </c>
      <c r="F344" s="9" t="str">
        <f ca="1">+WORLDCUP!BD61</f>
        <v>Paraguay</v>
      </c>
      <c r="G344" s="9" t="str">
        <f ca="1">+WORLDCUP!BD58</f>
        <v>Sudáfrica</v>
      </c>
      <c r="H344" s="9" t="str">
        <f ca="1">+WORLDCUP!BD64</f>
        <v>Irán</v>
      </c>
      <c r="I344" s="9" t="str">
        <f ca="1">+WORLDCUP!BD66</f>
        <v>Senegal</v>
      </c>
      <c r="J344" s="9" t="str">
        <f ca="1">+WORLDCUP!BD68</f>
        <v>RD Congo</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Costa de Marfil</v>
      </c>
      <c r="D345" s="9" t="str">
        <f ca="1">+WORLDCUP!BD64</f>
        <v>Irán</v>
      </c>
      <c r="E345" s="9" t="str">
        <f ca="1">+WORLDCUP!BD59</f>
        <v>Canadá</v>
      </c>
      <c r="F345" s="9" t="str">
        <f ca="1">+WORLDCUP!BD61</f>
        <v>Paraguay</v>
      </c>
      <c r="G345" s="9" t="str">
        <f ca="1">+WORLDCUP!BD58</f>
        <v>Sudáfrica</v>
      </c>
      <c r="H345" s="9" t="str">
        <f ca="1">+WORLDCUP!BD65</f>
        <v>Arabia Saudita</v>
      </c>
      <c r="I345" s="9" t="str">
        <f ca="1">+WORLDCUP!BD69</f>
        <v>Ghana</v>
      </c>
      <c r="J345" s="9" t="str">
        <f ca="1">+WORLDCUP!BD68</f>
        <v>RD Congo</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Austria</v>
      </c>
      <c r="E346" s="9" t="str">
        <f ca="1">+WORLDCUP!BD59</f>
        <v>Canadá</v>
      </c>
      <c r="F346" s="9" t="str">
        <f ca="1">+WORLDCUP!BD61</f>
        <v>Paraguay</v>
      </c>
      <c r="G346" s="9" t="str">
        <f ca="1">+WORLDCUP!BD58</f>
        <v>Sudáfrica</v>
      </c>
      <c r="H346" s="9" t="str">
        <f ca="1">+WORLDCUP!BD64</f>
        <v>Irán</v>
      </c>
      <c r="I346" s="9" t="str">
        <f ca="1">+WORLDCUP!BD69</f>
        <v>Ghana</v>
      </c>
      <c r="J346" s="9" t="str">
        <f ca="1">+WORLDCUP!BD62</f>
        <v>Costa de Marfil</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Austria</v>
      </c>
      <c r="E347" s="9" t="str">
        <f ca="1">+WORLDCUP!BD59</f>
        <v>Canadá</v>
      </c>
      <c r="F347" s="9" t="str">
        <f ca="1">+WORLDCUP!BD61</f>
        <v>Paraguay</v>
      </c>
      <c r="G347" s="9" t="str">
        <f ca="1">+WORLDCUP!BD58</f>
        <v>Sudáfrica</v>
      </c>
      <c r="H347" s="9" t="str">
        <f ca="1">+WORLDCUP!BD64</f>
        <v>Irán</v>
      </c>
      <c r="I347" s="9" t="str">
        <f ca="1">+WORLDCUP!BD62</f>
        <v>Costa de Marfil</v>
      </c>
      <c r="J347" s="9" t="str">
        <f ca="1">+WORLDCUP!BD68</f>
        <v>RD Congo</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Costa de Marfil</v>
      </c>
      <c r="D348" s="9" t="str">
        <f ca="1">+WORLDCUP!BD64</f>
        <v>Irán</v>
      </c>
      <c r="E348" s="9" t="str">
        <f ca="1">+WORLDCUP!BD59</f>
        <v>Canadá</v>
      </c>
      <c r="F348" s="9" t="str">
        <f ca="1">+WORLDCUP!BD61</f>
        <v>Paraguay</v>
      </c>
      <c r="G348" s="9" t="str">
        <f ca="1">+WORLDCUP!BD58</f>
        <v>Sudáfrica</v>
      </c>
      <c r="H348" s="9" t="str">
        <f ca="1">+WORLDCUP!BD65</f>
        <v>Arabia Saudita</v>
      </c>
      <c r="I348" s="9" t="str">
        <f ca="1">+WORLDCUP!BD69</f>
        <v>Ghana</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Costa de Marfil</v>
      </c>
      <c r="D349" s="9" t="str">
        <f ca="1">+WORLDCUP!BD64</f>
        <v>Irán</v>
      </c>
      <c r="E349" s="9" t="str">
        <f ca="1">+WORLDCUP!BD59</f>
        <v>Canadá</v>
      </c>
      <c r="F349" s="9" t="str">
        <f ca="1">+WORLDCUP!BD61</f>
        <v>Paraguay</v>
      </c>
      <c r="G349" s="9" t="str">
        <f ca="1">+WORLDCUP!BD58</f>
        <v>Sudáfrica</v>
      </c>
      <c r="H349" s="9" t="str">
        <f ca="1">+WORLDCUP!BD65</f>
        <v>Arabia Saudita</v>
      </c>
      <c r="I349" s="9" t="str">
        <f ca="1">+WORLDCUP!BD66</f>
        <v>Senegal</v>
      </c>
      <c r="J349" s="9" t="str">
        <f ca="1">+WORLDCUP!BD68</f>
        <v>RD Congo</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Austria</v>
      </c>
      <c r="E350" s="9" t="str">
        <f ca="1">+WORLDCUP!BD59</f>
        <v>Canadá</v>
      </c>
      <c r="F350" s="9" t="str">
        <f ca="1">+WORLDCUP!BD61</f>
        <v>Paraguay</v>
      </c>
      <c r="G350" s="9" t="str">
        <f ca="1">+WORLDCUP!BD58</f>
        <v>Sudáfrica</v>
      </c>
      <c r="H350" s="9" t="str">
        <f ca="1">+WORLDCUP!BD64</f>
        <v>Irán</v>
      </c>
      <c r="I350" s="9" t="str">
        <f ca="1">+WORLDCUP!BD62</f>
        <v>Costa de Marfil</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Costa de Marfil</v>
      </c>
      <c r="D351" s="9" t="str">
        <f ca="1">+WORLDCUP!BD67</f>
        <v>Austria</v>
      </c>
      <c r="E351" s="9" t="str">
        <f ca="1">+WORLDCUP!BD59</f>
        <v>Canadá</v>
      </c>
      <c r="F351" s="9" t="str">
        <f ca="1">+WORLDCUP!BD61</f>
        <v>Paraguay</v>
      </c>
      <c r="G351" s="9" t="str">
        <f ca="1">+WORLDCUP!BD58</f>
        <v>Sudáfrica</v>
      </c>
      <c r="H351" s="9" t="str">
        <f ca="1">+WORLDCUP!BD63</f>
        <v>Suecia</v>
      </c>
      <c r="I351" s="9" t="str">
        <f ca="1">+WORLDCUP!BD69</f>
        <v>Ghana</v>
      </c>
      <c r="J351" s="9" t="str">
        <f ca="1">+WORLDCUP!BD68</f>
        <v>RD Congo</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Costa de Marfil</v>
      </c>
      <c r="D352" s="9" t="str">
        <f ca="1">+WORLDCUP!BD66</f>
        <v>Senegal</v>
      </c>
      <c r="E352" s="9" t="str">
        <f ca="1">+WORLDCUP!BD59</f>
        <v>Canadá</v>
      </c>
      <c r="F352" s="9" t="str">
        <f ca="1">+WORLDCUP!BD61</f>
        <v>Paraguay</v>
      </c>
      <c r="G352" s="9" t="str">
        <f ca="1">+WORLDCUP!BD58</f>
        <v>Sudáfrica</v>
      </c>
      <c r="H352" s="9" t="str">
        <f ca="1">+WORLDCUP!BD63</f>
        <v>Suecia</v>
      </c>
      <c r="I352" s="9" t="str">
        <f ca="1">+WORLDCUP!BD69</f>
        <v>Ghana</v>
      </c>
      <c r="J352" s="9" t="str">
        <f ca="1">+WORLDCUP!BD68</f>
        <v>RD Congo</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Costa de Marfil</v>
      </c>
      <c r="D353" s="9" t="str">
        <f ca="1">+WORLDCUP!BD67</f>
        <v>Austria</v>
      </c>
      <c r="E353" s="9" t="str">
        <f ca="1">+WORLDCUP!BD59</f>
        <v>Canadá</v>
      </c>
      <c r="F353" s="9" t="str">
        <f ca="1">+WORLDCUP!BD61</f>
        <v>Paraguay</v>
      </c>
      <c r="G353" s="9" t="str">
        <f ca="1">+WORLDCUP!BD58</f>
        <v>Sudáfrica</v>
      </c>
      <c r="H353" s="9" t="str">
        <f ca="1">+WORLDCUP!BD63</f>
        <v>Suecia</v>
      </c>
      <c r="I353" s="9" t="str">
        <f ca="1">+WORLDCUP!BD69</f>
        <v>Ghana</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Costa de Marfil</v>
      </c>
      <c r="D354" s="9" t="str">
        <f ca="1">+WORLDCUP!BD67</f>
        <v>Austria</v>
      </c>
      <c r="E354" s="9" t="str">
        <f ca="1">+WORLDCUP!BD59</f>
        <v>Canadá</v>
      </c>
      <c r="F354" s="9" t="str">
        <f ca="1">+WORLDCUP!BD61</f>
        <v>Paraguay</v>
      </c>
      <c r="G354" s="9" t="str">
        <f ca="1">+WORLDCUP!BD58</f>
        <v>Sudáfrica</v>
      </c>
      <c r="H354" s="9" t="str">
        <f ca="1">+WORLDCUP!BD63</f>
        <v>Suecia</v>
      </c>
      <c r="I354" s="9" t="str">
        <f ca="1">+WORLDCUP!BD66</f>
        <v>Senegal</v>
      </c>
      <c r="J354" s="9" t="str">
        <f ca="1">+WORLDCUP!BD68</f>
        <v>RD Congo</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Costa de Marfil</v>
      </c>
      <c r="E355" s="9" t="str">
        <f ca="1">+WORLDCUP!BD59</f>
        <v>Canadá</v>
      </c>
      <c r="F355" s="9" t="str">
        <f ca="1">+WORLDCUP!BD61</f>
        <v>Paraguay</v>
      </c>
      <c r="G355" s="9" t="str">
        <f ca="1">+WORLDCUP!BD58</f>
        <v>Sudáfrica</v>
      </c>
      <c r="H355" s="9" t="str">
        <f ca="1">+WORLDCUP!BD63</f>
        <v>Suecia</v>
      </c>
      <c r="I355" s="9" t="str">
        <f ca="1">+WORLDCUP!BD69</f>
        <v>Ghana</v>
      </c>
      <c r="J355" s="9" t="str">
        <f ca="1">+WORLDCUP!BD68</f>
        <v>RD Congo</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Austria</v>
      </c>
      <c r="E356" s="9" t="str">
        <f ca="1">+WORLDCUP!BD59</f>
        <v>Canadá</v>
      </c>
      <c r="F356" s="9" t="str">
        <f ca="1">+WORLDCUP!BD61</f>
        <v>Paraguay</v>
      </c>
      <c r="G356" s="9" t="str">
        <f ca="1">+WORLDCUP!BD58</f>
        <v>Sudáfrica</v>
      </c>
      <c r="H356" s="9" t="str">
        <f ca="1">+WORLDCUP!BD63</f>
        <v>Suecia</v>
      </c>
      <c r="I356" s="9" t="str">
        <f ca="1">+WORLDCUP!BD69</f>
        <v>Ghana</v>
      </c>
      <c r="J356" s="9" t="str">
        <f ca="1">+WORLDCUP!BD62</f>
        <v>Costa de Marfil</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Austria</v>
      </c>
      <c r="E357" s="9" t="str">
        <f ca="1">+WORLDCUP!BD59</f>
        <v>Canadá</v>
      </c>
      <c r="F357" s="9" t="str">
        <f ca="1">+WORLDCUP!BD61</f>
        <v>Paraguay</v>
      </c>
      <c r="G357" s="9" t="str">
        <f ca="1">+WORLDCUP!BD58</f>
        <v>Sudáfrica</v>
      </c>
      <c r="H357" s="9" t="str">
        <f ca="1">+WORLDCUP!BD63</f>
        <v>Suecia</v>
      </c>
      <c r="I357" s="9" t="str">
        <f ca="1">+WORLDCUP!BD62</f>
        <v>Costa de Marfil</v>
      </c>
      <c r="J357" s="9" t="str">
        <f ca="1">+WORLDCUP!BD68</f>
        <v>RD Congo</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Costa de Marfil</v>
      </c>
      <c r="E358" s="9" t="str">
        <f ca="1">+WORLDCUP!BD59</f>
        <v>Canadá</v>
      </c>
      <c r="F358" s="9" t="str">
        <f ca="1">+WORLDCUP!BD61</f>
        <v>Paraguay</v>
      </c>
      <c r="G358" s="9" t="str">
        <f ca="1">+WORLDCUP!BD58</f>
        <v>Sudáfrica</v>
      </c>
      <c r="H358" s="9" t="str">
        <f ca="1">+WORLDCUP!BD63</f>
        <v>Suecia</v>
      </c>
      <c r="I358" s="9" t="str">
        <f ca="1">+WORLDCUP!BD69</f>
        <v>Ghana</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Costa de Marfil</v>
      </c>
      <c r="E359" s="9" t="str">
        <f ca="1">+WORLDCUP!BD59</f>
        <v>Canadá</v>
      </c>
      <c r="F359" s="9" t="str">
        <f ca="1">+WORLDCUP!BD61</f>
        <v>Paraguay</v>
      </c>
      <c r="G359" s="9" t="str">
        <f ca="1">+WORLDCUP!BD58</f>
        <v>Sudáfrica</v>
      </c>
      <c r="H359" s="9" t="str">
        <f ca="1">+WORLDCUP!BD63</f>
        <v>Suecia</v>
      </c>
      <c r="I359" s="9" t="str">
        <f ca="1">+WORLDCUP!BD66</f>
        <v>Senegal</v>
      </c>
      <c r="J359" s="9" t="str">
        <f ca="1">+WORLDCUP!BD68</f>
        <v>RD Congo</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Austria</v>
      </c>
      <c r="E360" s="9" t="str">
        <f ca="1">+WORLDCUP!BD59</f>
        <v>Canadá</v>
      </c>
      <c r="F360" s="9" t="str">
        <f ca="1">+WORLDCUP!BD61</f>
        <v>Paraguay</v>
      </c>
      <c r="G360" s="9" t="str">
        <f ca="1">+WORLDCUP!BD58</f>
        <v>Sudáfrica</v>
      </c>
      <c r="H360" s="9" t="str">
        <f ca="1">+WORLDCUP!BD63</f>
        <v>Suecia</v>
      </c>
      <c r="I360" s="9" t="str">
        <f ca="1">+WORLDCUP!BD62</f>
        <v>Costa de Marfil</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Costa de Marfil</v>
      </c>
      <c r="D361" s="9" t="str">
        <f ca="1">+WORLDCUP!BD64</f>
        <v>Irán</v>
      </c>
      <c r="E361" s="9" t="str">
        <f ca="1">+WORLDCUP!BD59</f>
        <v>Canadá</v>
      </c>
      <c r="F361" s="9" t="str">
        <f ca="1">+WORLDCUP!BD61</f>
        <v>Paraguay</v>
      </c>
      <c r="G361" s="9" t="str">
        <f ca="1">+WORLDCUP!BD58</f>
        <v>Sudáfrica</v>
      </c>
      <c r="H361" s="9" t="str">
        <f ca="1">+WORLDCUP!BD63</f>
        <v>Suecia</v>
      </c>
      <c r="I361" s="9" t="str">
        <f ca="1">+WORLDCUP!BD69</f>
        <v>Ghana</v>
      </c>
      <c r="J361" s="9" t="str">
        <f ca="1">+WORLDCUP!BD68</f>
        <v>RD Congo</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Costa de Marfil</v>
      </c>
      <c r="D362" s="9" t="str">
        <f ca="1">+WORLDCUP!BD64</f>
        <v>Irán</v>
      </c>
      <c r="E362" s="9" t="str">
        <f ca="1">+WORLDCUP!BD59</f>
        <v>Canadá</v>
      </c>
      <c r="F362" s="9" t="str">
        <f ca="1">+WORLDCUP!BD61</f>
        <v>Paraguay</v>
      </c>
      <c r="G362" s="9" t="str">
        <f ca="1">+WORLDCUP!BD58</f>
        <v>Sudáfrica</v>
      </c>
      <c r="H362" s="9" t="str">
        <f ca="1">+WORLDCUP!BD63</f>
        <v>Suecia</v>
      </c>
      <c r="I362" s="9" t="str">
        <f ca="1">+WORLDCUP!BD69</f>
        <v>Ghana</v>
      </c>
      <c r="J362" s="9" t="str">
        <f ca="1">+WORLDCUP!BD67</f>
        <v>Austria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Costa de Marfil</v>
      </c>
      <c r="D363" s="9" t="str">
        <f ca="1">+WORLDCUP!BD64</f>
        <v>Irán</v>
      </c>
      <c r="E363" s="9" t="str">
        <f ca="1">+WORLDCUP!BD59</f>
        <v>Canadá</v>
      </c>
      <c r="F363" s="9" t="str">
        <f ca="1">+WORLDCUP!BD61</f>
        <v>Paraguay</v>
      </c>
      <c r="G363" s="9" t="str">
        <f ca="1">+WORLDCUP!BD58</f>
        <v>Sudáfrica</v>
      </c>
      <c r="H363" s="9" t="str">
        <f ca="1">+WORLDCUP!BD63</f>
        <v>Suecia</v>
      </c>
      <c r="I363" s="9" t="str">
        <f ca="1">+WORLDCUP!BD67</f>
        <v>Austria</v>
      </c>
      <c r="J363" s="9" t="str">
        <f ca="1">+WORLDCUP!BD68</f>
        <v>RD Congo</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Costa de Marfil</v>
      </c>
      <c r="D364" s="9" t="str">
        <f ca="1">+WORLDCUP!BD64</f>
        <v>Irán</v>
      </c>
      <c r="E364" s="9" t="str">
        <f ca="1">+WORLDCUP!BD59</f>
        <v>Canadá</v>
      </c>
      <c r="F364" s="9" t="str">
        <f ca="1">+WORLDCUP!BD61</f>
        <v>Paraguay</v>
      </c>
      <c r="G364" s="9" t="str">
        <f ca="1">+WORLDCUP!BD58</f>
        <v>Sudáfrica</v>
      </c>
      <c r="H364" s="9" t="str">
        <f ca="1">+WORLDCUP!BD63</f>
        <v>Suecia</v>
      </c>
      <c r="I364" s="9" t="str">
        <f ca="1">+WORLDCUP!BD69</f>
        <v>Ghana</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Costa de Marfil</v>
      </c>
      <c r="D365" s="9" t="str">
        <f ca="1">+WORLDCUP!BD64</f>
        <v>Irán</v>
      </c>
      <c r="E365" s="9" t="str">
        <f ca="1">+WORLDCUP!BD59</f>
        <v>Canadá</v>
      </c>
      <c r="F365" s="9" t="str">
        <f ca="1">+WORLDCUP!BD61</f>
        <v>Paraguay</v>
      </c>
      <c r="G365" s="9" t="str">
        <f ca="1">+WORLDCUP!BD58</f>
        <v>Sudáfrica</v>
      </c>
      <c r="H365" s="9" t="str">
        <f ca="1">+WORLDCUP!BD63</f>
        <v>Suecia</v>
      </c>
      <c r="I365" s="9" t="str">
        <f ca="1">+WORLDCUP!BD66</f>
        <v>Senegal</v>
      </c>
      <c r="J365" s="9" t="str">
        <f ca="1">+WORLDCUP!BD68</f>
        <v>RD Congo</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Costa de Marfil</v>
      </c>
      <c r="D366" s="9" t="str">
        <f ca="1">+WORLDCUP!BD64</f>
        <v>Irán</v>
      </c>
      <c r="E366" s="9" t="str">
        <f ca="1">+WORLDCUP!BD59</f>
        <v>Canadá</v>
      </c>
      <c r="F366" s="9" t="str">
        <f ca="1">+WORLDCUP!BD61</f>
        <v>Paraguay</v>
      </c>
      <c r="G366" s="9" t="str">
        <f ca="1">+WORLDCUP!BD58</f>
        <v>Sudáfrica</v>
      </c>
      <c r="H366" s="9" t="str">
        <f ca="1">+WORLDCUP!BD63</f>
        <v>Suecia</v>
      </c>
      <c r="I366" s="9" t="str">
        <f ca="1">+WORLDCUP!BD66</f>
        <v>Senegal</v>
      </c>
      <c r="J366" s="9" t="str">
        <f ca="1">+WORLDCUP!BD67</f>
        <v>Austria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Irán</v>
      </c>
      <c r="E367" s="9" t="str">
        <f ca="1">+WORLDCUP!BD59</f>
        <v>Canadá</v>
      </c>
      <c r="F367" s="9" t="str">
        <f ca="1">+WORLDCUP!BD61</f>
        <v>Paraguay</v>
      </c>
      <c r="G367" s="9" t="str">
        <f ca="1">+WORLDCUP!BD58</f>
        <v>Sudáfrica</v>
      </c>
      <c r="H367" s="9" t="str">
        <f ca="1">+WORLDCUP!BD63</f>
        <v>Suecia</v>
      </c>
      <c r="I367" s="9" t="str">
        <f ca="1">+WORLDCUP!BD69</f>
        <v>Ghana</v>
      </c>
      <c r="J367" s="9" t="str">
        <f ca="1">+WORLDCUP!BD62</f>
        <v>Costa de Marfil</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Irán</v>
      </c>
      <c r="E368" s="9" t="str">
        <f ca="1">+WORLDCUP!BD59</f>
        <v>Canadá</v>
      </c>
      <c r="F368" s="9" t="str">
        <f ca="1">+WORLDCUP!BD61</f>
        <v>Paraguay</v>
      </c>
      <c r="G368" s="9" t="str">
        <f ca="1">+WORLDCUP!BD58</f>
        <v>Sudáfrica</v>
      </c>
      <c r="H368" s="9" t="str">
        <f ca="1">+WORLDCUP!BD63</f>
        <v>Suecia</v>
      </c>
      <c r="I368" s="9" t="str">
        <f ca="1">+WORLDCUP!BD62</f>
        <v>Costa de Marfil</v>
      </c>
      <c r="J368" s="9" t="str">
        <f ca="1">+WORLDCUP!BD68</f>
        <v>RD Congo</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Irán</v>
      </c>
      <c r="E369" s="9" t="str">
        <f ca="1">+WORLDCUP!BD59</f>
        <v>Canadá</v>
      </c>
      <c r="F369" s="9" t="str">
        <f ca="1">+WORLDCUP!BD61</f>
        <v>Paraguay</v>
      </c>
      <c r="G369" s="9" t="str">
        <f ca="1">+WORLDCUP!BD58</f>
        <v>Sudáfrica</v>
      </c>
      <c r="H369" s="9" t="str">
        <f ca="1">+WORLDCUP!BD63</f>
        <v>Suecia</v>
      </c>
      <c r="I369" s="9" t="str">
        <f ca="1">+WORLDCUP!BD62</f>
        <v>Costa de Marfil</v>
      </c>
      <c r="J369" s="9" t="str">
        <f ca="1">+WORLDCUP!BD67</f>
        <v>Austria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Irán</v>
      </c>
      <c r="E370" s="9" t="str">
        <f ca="1">+WORLDCUP!BD59</f>
        <v>Canadá</v>
      </c>
      <c r="F370" s="9" t="str">
        <f ca="1">+WORLDCUP!BD61</f>
        <v>Paraguay</v>
      </c>
      <c r="G370" s="9" t="str">
        <f ca="1">+WORLDCUP!BD58</f>
        <v>Sudáfrica</v>
      </c>
      <c r="H370" s="9" t="str">
        <f ca="1">+WORLDCUP!BD63</f>
        <v>Suecia</v>
      </c>
      <c r="I370" s="9" t="str">
        <f ca="1">+WORLDCUP!BD62</f>
        <v>Costa de Marfil</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Austria</v>
      </c>
      <c r="E371" s="9" t="str">
        <f ca="1">+WORLDCUP!BD59</f>
        <v>Canadá</v>
      </c>
      <c r="F371" s="9" t="str">
        <f ca="1">+WORLDCUP!BD60</f>
        <v>Escocia</v>
      </c>
      <c r="G371" s="9" t="str">
        <f ca="1">+WORLDCUP!BD58</f>
        <v>Sudáfrica</v>
      </c>
      <c r="H371" s="9" t="str">
        <f ca="1">+WORLDCUP!BD65</f>
        <v>Arabia Saudita</v>
      </c>
      <c r="I371" s="9" t="str">
        <f ca="1">+WORLDCUP!BD69</f>
        <v>Ghana</v>
      </c>
      <c r="J371" s="9" t="str">
        <f ca="1">+WORLDCUP!BD68</f>
        <v>RD Congo</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Austria</v>
      </c>
      <c r="E372" s="9" t="str">
        <f ca="1">+WORLDCUP!BD59</f>
        <v>Canadá</v>
      </c>
      <c r="F372" s="9" t="str">
        <f ca="1">+WORLDCUP!BD60</f>
        <v>Escocia</v>
      </c>
      <c r="G372" s="9" t="str">
        <f ca="1">+WORLDCUP!BD58</f>
        <v>Sudáfrica</v>
      </c>
      <c r="H372" s="9" t="str">
        <f ca="1">+WORLDCUP!BD64</f>
        <v>Irán</v>
      </c>
      <c r="I372" s="9" t="str">
        <f ca="1">+WORLDCUP!BD69</f>
        <v>Ghana</v>
      </c>
      <c r="J372" s="9" t="str">
        <f ca="1">+WORLDCUP!BD68</f>
        <v>RD Congo</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Austria</v>
      </c>
      <c r="E373" s="9" t="str">
        <f ca="1">+WORLDCUP!BD59</f>
        <v>Canadá</v>
      </c>
      <c r="F373" s="9" t="str">
        <f ca="1">+WORLDCUP!BD60</f>
        <v>Escocia</v>
      </c>
      <c r="G373" s="9" t="str">
        <f ca="1">+WORLDCUP!BD58</f>
        <v>Sudáfrica</v>
      </c>
      <c r="H373" s="9" t="str">
        <f ca="1">+WORLDCUP!BD64</f>
        <v>Irán</v>
      </c>
      <c r="I373" s="9" t="str">
        <f ca="1">+WORLDCUP!BD69</f>
        <v>Ghana</v>
      </c>
      <c r="J373" s="9" t="str">
        <f ca="1">+WORLDCUP!BD68</f>
        <v>RD Congo</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Irán</v>
      </c>
      <c r="E374" s="9" t="str">
        <f ca="1">+WORLDCUP!BD59</f>
        <v>Canadá</v>
      </c>
      <c r="F374" s="9" t="str">
        <f ca="1">+WORLDCUP!BD60</f>
        <v>Escocia</v>
      </c>
      <c r="G374" s="9" t="str">
        <f ca="1">+WORLDCUP!BD58</f>
        <v>Sudáfrica</v>
      </c>
      <c r="H374" s="9" t="str">
        <f ca="1">+WORLDCUP!BD65</f>
        <v>Arabia Saudita</v>
      </c>
      <c r="I374" s="9" t="str">
        <f ca="1">+WORLDCUP!BD69</f>
        <v>Ghana</v>
      </c>
      <c r="J374" s="9" t="str">
        <f ca="1">+WORLDCUP!BD68</f>
        <v>RD Congo</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Austria</v>
      </c>
      <c r="E375" s="9" t="str">
        <f ca="1">+WORLDCUP!BD59</f>
        <v>Canadá</v>
      </c>
      <c r="F375" s="9" t="str">
        <f ca="1">+WORLDCUP!BD60</f>
        <v>Escocia</v>
      </c>
      <c r="G375" s="9" t="str">
        <f ca="1">+WORLDCUP!BD58</f>
        <v>Sudáfrica</v>
      </c>
      <c r="H375" s="9" t="str">
        <f ca="1">+WORLDCUP!BD64</f>
        <v>Irán</v>
      </c>
      <c r="I375" s="9" t="str">
        <f ca="1">+WORLDCUP!BD69</f>
        <v>Ghana</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Austria</v>
      </c>
      <c r="E376" s="9" t="str">
        <f ca="1">+WORLDCUP!BD59</f>
        <v>Canadá</v>
      </c>
      <c r="F376" s="9" t="str">
        <f ca="1">+WORLDCUP!BD60</f>
        <v>Escocia</v>
      </c>
      <c r="G376" s="9" t="str">
        <f ca="1">+WORLDCUP!BD58</f>
        <v>Sudáfrica</v>
      </c>
      <c r="H376" s="9" t="str">
        <f ca="1">+WORLDCUP!BD64</f>
        <v>Irán</v>
      </c>
      <c r="I376" s="9" t="str">
        <f ca="1">+WORLDCUP!BD66</f>
        <v>Senegal</v>
      </c>
      <c r="J376" s="9" t="str">
        <f ca="1">+WORLDCUP!BD68</f>
        <v>RD Congo</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Austria</v>
      </c>
      <c r="E377" s="9" t="str">
        <f ca="1">+WORLDCUP!BD59</f>
        <v>Canadá</v>
      </c>
      <c r="F377" s="9" t="str">
        <f ca="1">+WORLDCUP!BD60</f>
        <v>Escocia</v>
      </c>
      <c r="G377" s="9" t="str">
        <f ca="1">+WORLDCUP!BD58</f>
        <v>Sudáfrica</v>
      </c>
      <c r="H377" s="9" t="str">
        <f ca="1">+WORLDCUP!BD63</f>
        <v>Suecia</v>
      </c>
      <c r="I377" s="9" t="str">
        <f ca="1">+WORLDCUP!BD69</f>
        <v>Ghana</v>
      </c>
      <c r="J377" s="9" t="str">
        <f ca="1">+WORLDCUP!BD68</f>
        <v>RD Congo</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Austria</v>
      </c>
      <c r="E378" s="9" t="str">
        <f ca="1">+WORLDCUP!BD59</f>
        <v>Canadá</v>
      </c>
      <c r="F378" s="9" t="str">
        <f ca="1">+WORLDCUP!BD60</f>
        <v>Escocia</v>
      </c>
      <c r="G378" s="9" t="str">
        <f ca="1">+WORLDCUP!BD58</f>
        <v>Sudáfrica</v>
      </c>
      <c r="H378" s="9" t="str">
        <f ca="1">+WORLDCUP!BD63</f>
        <v>Suecia</v>
      </c>
      <c r="I378" s="9" t="str">
        <f ca="1">+WORLDCUP!BD69</f>
        <v>Ghana</v>
      </c>
      <c r="J378" s="9" t="str">
        <f ca="1">+WORLDCUP!BD68</f>
        <v>RD Congo</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Senegal</v>
      </c>
      <c r="E379" s="9" t="str">
        <f ca="1">+WORLDCUP!BD59</f>
        <v>Canadá</v>
      </c>
      <c r="F379" s="9" t="str">
        <f ca="1">+WORLDCUP!BD60</f>
        <v>Escocia</v>
      </c>
      <c r="G379" s="9" t="str">
        <f ca="1">+WORLDCUP!BD58</f>
        <v>Sudáfrica</v>
      </c>
      <c r="H379" s="9" t="str">
        <f ca="1">+WORLDCUP!BD63</f>
        <v>Suecia</v>
      </c>
      <c r="I379" s="9" t="str">
        <f ca="1">+WORLDCUP!BD69</f>
        <v>Ghana</v>
      </c>
      <c r="J379" s="9" t="str">
        <f ca="1">+WORLDCUP!BD68</f>
        <v>RD Congo</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Austria</v>
      </c>
      <c r="E380" s="9" t="str">
        <f ca="1">+WORLDCUP!BD59</f>
        <v>Canadá</v>
      </c>
      <c r="F380" s="9" t="str">
        <f ca="1">+WORLDCUP!BD60</f>
        <v>Escocia</v>
      </c>
      <c r="G380" s="9" t="str">
        <f ca="1">+WORLDCUP!BD58</f>
        <v>Sudáfrica</v>
      </c>
      <c r="H380" s="9" t="str">
        <f ca="1">+WORLDCUP!BD63</f>
        <v>Suecia</v>
      </c>
      <c r="I380" s="9" t="str">
        <f ca="1">+WORLDCUP!BD69</f>
        <v>Ghana</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Austria</v>
      </c>
      <c r="E381" s="9" t="str">
        <f ca="1">+WORLDCUP!BD59</f>
        <v>Canadá</v>
      </c>
      <c r="F381" s="9" t="str">
        <f ca="1">+WORLDCUP!BD60</f>
        <v>Escocia</v>
      </c>
      <c r="G381" s="9" t="str">
        <f ca="1">+WORLDCUP!BD58</f>
        <v>Sudáfrica</v>
      </c>
      <c r="H381" s="9" t="str">
        <f ca="1">+WORLDCUP!BD63</f>
        <v>Suecia</v>
      </c>
      <c r="I381" s="9" t="str">
        <f ca="1">+WORLDCUP!BD66</f>
        <v>Senegal</v>
      </c>
      <c r="J381" s="9" t="str">
        <f ca="1">+WORLDCUP!BD68</f>
        <v>RD Congo</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Austria</v>
      </c>
      <c r="E382" s="9" t="str">
        <f ca="1">+WORLDCUP!BD59</f>
        <v>Canadá</v>
      </c>
      <c r="F382" s="9" t="str">
        <f ca="1">+WORLDCUP!BD63</f>
        <v>Suecia</v>
      </c>
      <c r="G382" s="9" t="str">
        <f ca="1">+WORLDCUP!BD58</f>
        <v>Sudáfrica</v>
      </c>
      <c r="H382" s="9" t="str">
        <f ca="1">+WORLDCUP!BD64</f>
        <v>Irán</v>
      </c>
      <c r="I382" s="9" t="str">
        <f ca="1">+WORLDCUP!BD69</f>
        <v>Ghana</v>
      </c>
      <c r="J382" s="9" t="str">
        <f ca="1">+WORLDCUP!BD68</f>
        <v>RD Congo</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Irán</v>
      </c>
      <c r="E383" s="9" t="str">
        <f ca="1">+WORLDCUP!BD59</f>
        <v>Canadá</v>
      </c>
      <c r="F383" s="9" t="str">
        <f ca="1">+WORLDCUP!BD60</f>
        <v>Escocia</v>
      </c>
      <c r="G383" s="9" t="str">
        <f ca="1">+WORLDCUP!BD58</f>
        <v>Sudáfrica</v>
      </c>
      <c r="H383" s="9" t="str">
        <f ca="1">+WORLDCUP!BD63</f>
        <v>Suecia</v>
      </c>
      <c r="I383" s="9" t="str">
        <f ca="1">+WORLDCUP!BD69</f>
        <v>Ghana</v>
      </c>
      <c r="J383" s="9" t="str">
        <f ca="1">+WORLDCUP!BD68</f>
        <v>RD Congo</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Austria</v>
      </c>
      <c r="E384" s="9" t="str">
        <f ca="1">+WORLDCUP!BD59</f>
        <v>Canadá</v>
      </c>
      <c r="F384" s="9" t="str">
        <f ca="1">+WORLDCUP!BD63</f>
        <v>Suecia</v>
      </c>
      <c r="G384" s="9" t="str">
        <f ca="1">+WORLDCUP!BD58</f>
        <v>Sudáfrica</v>
      </c>
      <c r="H384" s="9" t="str">
        <f ca="1">+WORLDCUP!BD64</f>
        <v>Irán</v>
      </c>
      <c r="I384" s="9" t="str">
        <f ca="1">+WORLDCUP!BD69</f>
        <v>Ghana</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Austria</v>
      </c>
      <c r="E385" s="9" t="str">
        <f ca="1">+WORLDCUP!BD59</f>
        <v>Canadá</v>
      </c>
      <c r="F385" s="9" t="str">
        <f ca="1">+WORLDCUP!BD63</f>
        <v>Suecia</v>
      </c>
      <c r="G385" s="9" t="str">
        <f ca="1">+WORLDCUP!BD58</f>
        <v>Sudáfrica</v>
      </c>
      <c r="H385" s="9" t="str">
        <f ca="1">+WORLDCUP!BD64</f>
        <v>Irán</v>
      </c>
      <c r="I385" s="9" t="str">
        <f ca="1">+WORLDCUP!BD66</f>
        <v>Senegal</v>
      </c>
      <c r="J385" s="9" t="str">
        <f ca="1">+WORLDCUP!BD68</f>
        <v>RD Congo</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Irán</v>
      </c>
      <c r="E386" s="9" t="str">
        <f ca="1">+WORLDCUP!BD59</f>
        <v>Canadá</v>
      </c>
      <c r="F386" s="9" t="str">
        <f ca="1">+WORLDCUP!BD60</f>
        <v>Escocia</v>
      </c>
      <c r="G386" s="9" t="str">
        <f ca="1">+WORLDCUP!BD58</f>
        <v>Sudáfrica</v>
      </c>
      <c r="H386" s="9" t="str">
        <f ca="1">+WORLDCUP!BD63</f>
        <v>Suecia</v>
      </c>
      <c r="I386" s="9" t="str">
        <f ca="1">+WORLDCUP!BD69</f>
        <v>Ghana</v>
      </c>
      <c r="J386" s="9" t="str">
        <f ca="1">+WORLDCUP!BD68</f>
        <v>RD Congo</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Arabia Saudita</v>
      </c>
      <c r="D387" s="9" t="str">
        <f ca="1">+WORLDCUP!BD64</f>
        <v>Irán</v>
      </c>
      <c r="E387" s="9" t="str">
        <f ca="1">+WORLDCUP!BD59</f>
        <v>Canadá</v>
      </c>
      <c r="F387" s="9" t="str">
        <f ca="1">+WORLDCUP!BD60</f>
        <v>Escocia</v>
      </c>
      <c r="G387" s="9" t="str">
        <f ca="1">+WORLDCUP!BD58</f>
        <v>Sudáfrica</v>
      </c>
      <c r="H387" s="9" t="str">
        <f ca="1">+WORLDCUP!BD63</f>
        <v>Suecia</v>
      </c>
      <c r="I387" s="9" t="str">
        <f ca="1">+WORLDCUP!BD69</f>
        <v>Ghana</v>
      </c>
      <c r="J387" s="9" t="str">
        <f ca="1">+WORLDCUP!BD67</f>
        <v>Austria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Irán</v>
      </c>
      <c r="E388" s="9" t="str">
        <f ca="1">+WORLDCUP!BD59</f>
        <v>Canadá</v>
      </c>
      <c r="F388" s="9" t="str">
        <f ca="1">+WORLDCUP!BD60</f>
        <v>Escocia</v>
      </c>
      <c r="G388" s="9" t="str">
        <f ca="1">+WORLDCUP!BD58</f>
        <v>Sudáfrica</v>
      </c>
      <c r="H388" s="9" t="str">
        <f ca="1">+WORLDCUP!BD63</f>
        <v>Suecia</v>
      </c>
      <c r="I388" s="9" t="str">
        <f ca="1">+WORLDCUP!BD67</f>
        <v>Austria</v>
      </c>
      <c r="J388" s="9" t="str">
        <f ca="1">+WORLDCUP!BD68</f>
        <v>RD Congo</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Irán</v>
      </c>
      <c r="E389" s="9" t="str">
        <f ca="1">+WORLDCUP!BD59</f>
        <v>Canadá</v>
      </c>
      <c r="F389" s="9" t="str">
        <f ca="1">+WORLDCUP!BD60</f>
        <v>Escocia</v>
      </c>
      <c r="G389" s="9" t="str">
        <f ca="1">+WORLDCUP!BD58</f>
        <v>Sudáfrica</v>
      </c>
      <c r="H389" s="9" t="str">
        <f ca="1">+WORLDCUP!BD63</f>
        <v>Suecia</v>
      </c>
      <c r="I389" s="9" t="str">
        <f ca="1">+WORLDCUP!BD69</f>
        <v>Ghana</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Irán</v>
      </c>
      <c r="E390" s="9" t="str">
        <f ca="1">+WORLDCUP!BD59</f>
        <v>Canadá</v>
      </c>
      <c r="F390" s="9" t="str">
        <f ca="1">+WORLDCUP!BD60</f>
        <v>Escocia</v>
      </c>
      <c r="G390" s="9" t="str">
        <f ca="1">+WORLDCUP!BD58</f>
        <v>Sudáfrica</v>
      </c>
      <c r="H390" s="9" t="str">
        <f ca="1">+WORLDCUP!BD63</f>
        <v>Suecia</v>
      </c>
      <c r="I390" s="9" t="str">
        <f ca="1">+WORLDCUP!BD66</f>
        <v>Senegal</v>
      </c>
      <c r="J390" s="9" t="str">
        <f ca="1">+WORLDCUP!BD68</f>
        <v>RD Congo</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Irán</v>
      </c>
      <c r="E391" s="9" t="str">
        <f ca="1">+WORLDCUP!BD59</f>
        <v>Canadá</v>
      </c>
      <c r="F391" s="9" t="str">
        <f ca="1">+WORLDCUP!BD60</f>
        <v>Escocia</v>
      </c>
      <c r="G391" s="9" t="str">
        <f ca="1">+WORLDCUP!BD58</f>
        <v>Sudáfrica</v>
      </c>
      <c r="H391" s="9" t="str">
        <f ca="1">+WORLDCUP!BD63</f>
        <v>Suecia</v>
      </c>
      <c r="I391" s="9" t="str">
        <f ca="1">+WORLDCUP!BD66</f>
        <v>Senegal</v>
      </c>
      <c r="J391" s="9" t="str">
        <f ca="1">+WORLDCUP!BD67</f>
        <v>Austria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Costa de Marfil</v>
      </c>
      <c r="D392" s="9" t="str">
        <f ca="1">+WORLDCUP!BD67</f>
        <v>Austria</v>
      </c>
      <c r="E392" s="9" t="str">
        <f ca="1">+WORLDCUP!BD59</f>
        <v>Canadá</v>
      </c>
      <c r="F392" s="9" t="str">
        <f ca="1">+WORLDCUP!BD58</f>
        <v>Sudáfrica</v>
      </c>
      <c r="G392" s="9" t="str">
        <f ca="1">+WORLDCUP!BD66</f>
        <v>Senegal</v>
      </c>
      <c r="H392" s="9" t="str">
        <f ca="1">+WORLDCUP!BD60</f>
        <v>Escocia</v>
      </c>
      <c r="I392" s="9" t="str">
        <f ca="1">+WORLDCUP!BD69</f>
        <v>Ghana</v>
      </c>
      <c r="J392" s="9" t="str">
        <f ca="1">+WORLDCUP!BD68</f>
        <v>RD Congo</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Costa de Marfil</v>
      </c>
      <c r="D393" s="9" t="str">
        <f ca="1">+WORLDCUP!BD67</f>
        <v>Austria</v>
      </c>
      <c r="E393" s="9" t="str">
        <f ca="1">+WORLDCUP!BD59</f>
        <v>Canadá</v>
      </c>
      <c r="F393" s="9" t="str">
        <f ca="1">+WORLDCUP!BD60</f>
        <v>Escocia</v>
      </c>
      <c r="G393" s="9" t="str">
        <f ca="1">+WORLDCUP!BD58</f>
        <v>Sudáfrica</v>
      </c>
      <c r="H393" s="9" t="str">
        <f ca="1">+WORLDCUP!BD65</f>
        <v>Arabia Saudita</v>
      </c>
      <c r="I393" s="9" t="str">
        <f ca="1">+WORLDCUP!BD69</f>
        <v>Ghana</v>
      </c>
      <c r="J393" s="9" t="str">
        <f ca="1">+WORLDCUP!BD68</f>
        <v>RD Congo</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Costa de Marfil</v>
      </c>
      <c r="D394" s="9" t="str">
        <f ca="1">+WORLDCUP!BD66</f>
        <v>Senegal</v>
      </c>
      <c r="E394" s="9" t="str">
        <f ca="1">+WORLDCUP!BD59</f>
        <v>Canadá</v>
      </c>
      <c r="F394" s="9" t="str">
        <f ca="1">+WORLDCUP!BD60</f>
        <v>Escocia</v>
      </c>
      <c r="G394" s="9" t="str">
        <f ca="1">+WORLDCUP!BD58</f>
        <v>Sudáfrica</v>
      </c>
      <c r="H394" s="9" t="str">
        <f ca="1">+WORLDCUP!BD65</f>
        <v>Arabia Saudita</v>
      </c>
      <c r="I394" s="9" t="str">
        <f ca="1">+WORLDCUP!BD69</f>
        <v>Ghana</v>
      </c>
      <c r="J394" s="9" t="str">
        <f ca="1">+WORLDCUP!BD68</f>
        <v>RD Congo</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Costa de Marfil</v>
      </c>
      <c r="D395" s="9" t="str">
        <f ca="1">+WORLDCUP!BD67</f>
        <v>Austria</v>
      </c>
      <c r="E395" s="9" t="str">
        <f ca="1">+WORLDCUP!BD59</f>
        <v>Canadá</v>
      </c>
      <c r="F395" s="9" t="str">
        <f ca="1">+WORLDCUP!BD60</f>
        <v>Escocia</v>
      </c>
      <c r="G395" s="9" t="str">
        <f ca="1">+WORLDCUP!BD58</f>
        <v>Sudáfrica</v>
      </c>
      <c r="H395" s="9" t="str">
        <f ca="1">+WORLDCUP!BD65</f>
        <v>Arabia Saudita</v>
      </c>
      <c r="I395" s="9" t="str">
        <f ca="1">+WORLDCUP!BD69</f>
        <v>Ghana</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Costa de Marfil</v>
      </c>
      <c r="D396" s="9" t="str">
        <f ca="1">+WORLDCUP!BD67</f>
        <v>Austria</v>
      </c>
      <c r="E396" s="9" t="str">
        <f ca="1">+WORLDCUP!BD59</f>
        <v>Canadá</v>
      </c>
      <c r="F396" s="9" t="str">
        <f ca="1">+WORLDCUP!BD60</f>
        <v>Escocia</v>
      </c>
      <c r="G396" s="9" t="str">
        <f ca="1">+WORLDCUP!BD58</f>
        <v>Sudáfrica</v>
      </c>
      <c r="H396" s="9" t="str">
        <f ca="1">+WORLDCUP!BD65</f>
        <v>Arabia Saudita</v>
      </c>
      <c r="I396" s="9" t="str">
        <f ca="1">+WORLDCUP!BD66</f>
        <v>Senegal</v>
      </c>
      <c r="J396" s="9" t="str">
        <f ca="1">+WORLDCUP!BD68</f>
        <v>RD Congo</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Costa de Marfil</v>
      </c>
      <c r="D397" s="9" t="str">
        <f ca="1">+WORLDCUP!BD67</f>
        <v>Austria</v>
      </c>
      <c r="E397" s="9" t="str">
        <f ca="1">+WORLDCUP!BD59</f>
        <v>Canadá</v>
      </c>
      <c r="F397" s="9" t="str">
        <f ca="1">+WORLDCUP!BD60</f>
        <v>Escocia</v>
      </c>
      <c r="G397" s="9" t="str">
        <f ca="1">+WORLDCUP!BD58</f>
        <v>Sudáfrica</v>
      </c>
      <c r="H397" s="9" t="str">
        <f ca="1">+WORLDCUP!BD64</f>
        <v>Irán</v>
      </c>
      <c r="I397" s="9" t="str">
        <f ca="1">+WORLDCUP!BD69</f>
        <v>Ghana</v>
      </c>
      <c r="J397" s="9" t="str">
        <f ca="1">+WORLDCUP!BD68</f>
        <v>RD Congo</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Costa de Marfil</v>
      </c>
      <c r="D398" s="9" t="str">
        <f ca="1">+WORLDCUP!BD64</f>
        <v>Irán</v>
      </c>
      <c r="E398" s="9" t="str">
        <f ca="1">+WORLDCUP!BD59</f>
        <v>Canadá</v>
      </c>
      <c r="F398" s="9" t="str">
        <f ca="1">+WORLDCUP!BD58</f>
        <v>Sudáfrica</v>
      </c>
      <c r="G398" s="9" t="str">
        <f ca="1">+WORLDCUP!BD66</f>
        <v>Senegal</v>
      </c>
      <c r="H398" s="9" t="str">
        <f ca="1">+WORLDCUP!BD60</f>
        <v>Escocia</v>
      </c>
      <c r="I398" s="9" t="str">
        <f ca="1">+WORLDCUP!BD69</f>
        <v>Ghana</v>
      </c>
      <c r="J398" s="9" t="str">
        <f ca="1">+WORLDCUP!BD68</f>
        <v>RD Congo</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Costa de Marfil</v>
      </c>
      <c r="D399" s="9" t="str">
        <f ca="1">+WORLDCUP!BD67</f>
        <v>Austria</v>
      </c>
      <c r="E399" s="9" t="str">
        <f ca="1">+WORLDCUP!BD59</f>
        <v>Canadá</v>
      </c>
      <c r="F399" s="9" t="str">
        <f ca="1">+WORLDCUP!BD60</f>
        <v>Escocia</v>
      </c>
      <c r="G399" s="9" t="str">
        <f ca="1">+WORLDCUP!BD58</f>
        <v>Sudáfrica</v>
      </c>
      <c r="H399" s="9" t="str">
        <f ca="1">+WORLDCUP!BD64</f>
        <v>Irán</v>
      </c>
      <c r="I399" s="9" t="str">
        <f ca="1">+WORLDCUP!BD69</f>
        <v>Ghana</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Costa de Marfil</v>
      </c>
      <c r="D400" s="9" t="str">
        <f ca="1">+WORLDCUP!BD67</f>
        <v>Austria</v>
      </c>
      <c r="E400" s="9" t="str">
        <f ca="1">+WORLDCUP!BD59</f>
        <v>Canadá</v>
      </c>
      <c r="F400" s="9" t="str">
        <f ca="1">+WORLDCUP!BD60</f>
        <v>Escocia</v>
      </c>
      <c r="G400" s="9" t="str">
        <f ca="1">+WORLDCUP!BD58</f>
        <v>Sudáfrica</v>
      </c>
      <c r="H400" s="9" t="str">
        <f ca="1">+WORLDCUP!BD64</f>
        <v>Irán</v>
      </c>
      <c r="I400" s="9" t="str">
        <f ca="1">+WORLDCUP!BD66</f>
        <v>Senegal</v>
      </c>
      <c r="J400" s="9" t="str">
        <f ca="1">+WORLDCUP!BD68</f>
        <v>RD Congo</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Costa de Marfil</v>
      </c>
      <c r="D401" s="9" t="str">
        <f ca="1">+WORLDCUP!BD64</f>
        <v>Irán</v>
      </c>
      <c r="E401" s="9" t="str">
        <f ca="1">+WORLDCUP!BD59</f>
        <v>Canadá</v>
      </c>
      <c r="F401" s="9" t="str">
        <f ca="1">+WORLDCUP!BD60</f>
        <v>Escocia</v>
      </c>
      <c r="G401" s="9" t="str">
        <f ca="1">+WORLDCUP!BD58</f>
        <v>Sudáfrica</v>
      </c>
      <c r="H401" s="9" t="str">
        <f ca="1">+WORLDCUP!BD65</f>
        <v>Arabia Saudita</v>
      </c>
      <c r="I401" s="9" t="str">
        <f ca="1">+WORLDCUP!BD69</f>
        <v>Ghana</v>
      </c>
      <c r="J401" s="9" t="str">
        <f ca="1">+WORLDCUP!BD68</f>
        <v>RD Congo</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Austria</v>
      </c>
      <c r="E402" s="9" t="str">
        <f ca="1">+WORLDCUP!BD59</f>
        <v>Canadá</v>
      </c>
      <c r="F402" s="9" t="str">
        <f ca="1">+WORLDCUP!BD60</f>
        <v>Escocia</v>
      </c>
      <c r="G402" s="9" t="str">
        <f ca="1">+WORLDCUP!BD58</f>
        <v>Sudáfrica</v>
      </c>
      <c r="H402" s="9" t="str">
        <f ca="1">+WORLDCUP!BD64</f>
        <v>Irán</v>
      </c>
      <c r="I402" s="9" t="str">
        <f ca="1">+WORLDCUP!BD69</f>
        <v>Ghana</v>
      </c>
      <c r="J402" s="9" t="str">
        <f ca="1">+WORLDCUP!BD62</f>
        <v>Costa de Marfil</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Austria</v>
      </c>
      <c r="E403" s="9" t="str">
        <f ca="1">+WORLDCUP!BD59</f>
        <v>Canadá</v>
      </c>
      <c r="F403" s="9" t="str">
        <f ca="1">+WORLDCUP!BD60</f>
        <v>Escocia</v>
      </c>
      <c r="G403" s="9" t="str">
        <f ca="1">+WORLDCUP!BD58</f>
        <v>Sudáfrica</v>
      </c>
      <c r="H403" s="9" t="str">
        <f ca="1">+WORLDCUP!BD64</f>
        <v>Irán</v>
      </c>
      <c r="I403" s="9" t="str">
        <f ca="1">+WORLDCUP!BD62</f>
        <v>Costa de Marfil</v>
      </c>
      <c r="J403" s="9" t="str">
        <f ca="1">+WORLDCUP!BD68</f>
        <v>RD Congo</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Costa de Marfil</v>
      </c>
      <c r="D404" s="9" t="str">
        <f ca="1">+WORLDCUP!BD64</f>
        <v>Irán</v>
      </c>
      <c r="E404" s="9" t="str">
        <f ca="1">+WORLDCUP!BD59</f>
        <v>Canadá</v>
      </c>
      <c r="F404" s="9" t="str">
        <f ca="1">+WORLDCUP!BD60</f>
        <v>Escocia</v>
      </c>
      <c r="G404" s="9" t="str">
        <f ca="1">+WORLDCUP!BD58</f>
        <v>Sudáfrica</v>
      </c>
      <c r="H404" s="9" t="str">
        <f ca="1">+WORLDCUP!BD65</f>
        <v>Arabia Saudita</v>
      </c>
      <c r="I404" s="9" t="str">
        <f ca="1">+WORLDCUP!BD69</f>
        <v>Ghana</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Costa de Marfil</v>
      </c>
      <c r="D405" s="9" t="str">
        <f ca="1">+WORLDCUP!BD64</f>
        <v>Irán</v>
      </c>
      <c r="E405" s="9" t="str">
        <f ca="1">+WORLDCUP!BD59</f>
        <v>Canadá</v>
      </c>
      <c r="F405" s="9" t="str">
        <f ca="1">+WORLDCUP!BD60</f>
        <v>Escocia</v>
      </c>
      <c r="G405" s="9" t="str">
        <f ca="1">+WORLDCUP!BD58</f>
        <v>Sudáfrica</v>
      </c>
      <c r="H405" s="9" t="str">
        <f ca="1">+WORLDCUP!BD65</f>
        <v>Arabia Saudita</v>
      </c>
      <c r="I405" s="9" t="str">
        <f ca="1">+WORLDCUP!BD66</f>
        <v>Senegal</v>
      </c>
      <c r="J405" s="9" t="str">
        <f ca="1">+WORLDCUP!BD68</f>
        <v>RD Congo</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Austria</v>
      </c>
      <c r="E406" s="9" t="str">
        <f ca="1">+WORLDCUP!BD59</f>
        <v>Canadá</v>
      </c>
      <c r="F406" s="9" t="str">
        <f ca="1">+WORLDCUP!BD60</f>
        <v>Escocia</v>
      </c>
      <c r="G406" s="9" t="str">
        <f ca="1">+WORLDCUP!BD58</f>
        <v>Sudáfrica</v>
      </c>
      <c r="H406" s="9" t="str">
        <f ca="1">+WORLDCUP!BD64</f>
        <v>Irán</v>
      </c>
      <c r="I406" s="9" t="str">
        <f ca="1">+WORLDCUP!BD62</f>
        <v>Costa de Marfil</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Costa de Marfil</v>
      </c>
      <c r="D407" s="9" t="str">
        <f ca="1">+WORLDCUP!BD67</f>
        <v>Austria</v>
      </c>
      <c r="E407" s="9" t="str">
        <f ca="1">+WORLDCUP!BD59</f>
        <v>Canadá</v>
      </c>
      <c r="F407" s="9" t="str">
        <f ca="1">+WORLDCUP!BD60</f>
        <v>Escocia</v>
      </c>
      <c r="G407" s="9" t="str">
        <f ca="1">+WORLDCUP!BD58</f>
        <v>Sudáfrica</v>
      </c>
      <c r="H407" s="9" t="str">
        <f ca="1">+WORLDCUP!BD63</f>
        <v>Suecia</v>
      </c>
      <c r="I407" s="9" t="str">
        <f ca="1">+WORLDCUP!BD69</f>
        <v>Ghana</v>
      </c>
      <c r="J407" s="9" t="str">
        <f ca="1">+WORLDCUP!BD68</f>
        <v>RD Congo</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Costa de Marfil</v>
      </c>
      <c r="D408" s="9" t="str">
        <f ca="1">+WORLDCUP!BD66</f>
        <v>Senegal</v>
      </c>
      <c r="E408" s="9" t="str">
        <f ca="1">+WORLDCUP!BD59</f>
        <v>Canadá</v>
      </c>
      <c r="F408" s="9" t="str">
        <f ca="1">+WORLDCUP!BD60</f>
        <v>Escocia</v>
      </c>
      <c r="G408" s="9" t="str">
        <f ca="1">+WORLDCUP!BD58</f>
        <v>Sudáfrica</v>
      </c>
      <c r="H408" s="9" t="str">
        <f ca="1">+WORLDCUP!BD63</f>
        <v>Suecia</v>
      </c>
      <c r="I408" s="9" t="str">
        <f ca="1">+WORLDCUP!BD69</f>
        <v>Ghana</v>
      </c>
      <c r="J408" s="9" t="str">
        <f ca="1">+WORLDCUP!BD68</f>
        <v>RD Congo</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Costa de Marfil</v>
      </c>
      <c r="D409" s="9" t="str">
        <f ca="1">+WORLDCUP!BD67</f>
        <v>Austria</v>
      </c>
      <c r="E409" s="9" t="str">
        <f ca="1">+WORLDCUP!BD59</f>
        <v>Canadá</v>
      </c>
      <c r="F409" s="9" t="str">
        <f ca="1">+WORLDCUP!BD60</f>
        <v>Escocia</v>
      </c>
      <c r="G409" s="9" t="str">
        <f ca="1">+WORLDCUP!BD58</f>
        <v>Sudáfrica</v>
      </c>
      <c r="H409" s="9" t="str">
        <f ca="1">+WORLDCUP!BD63</f>
        <v>Suecia</v>
      </c>
      <c r="I409" s="9" t="str">
        <f ca="1">+WORLDCUP!BD69</f>
        <v>Ghana</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Costa de Marfil</v>
      </c>
      <c r="D410" s="9" t="str">
        <f ca="1">+WORLDCUP!BD67</f>
        <v>Austria</v>
      </c>
      <c r="E410" s="9" t="str">
        <f ca="1">+WORLDCUP!BD59</f>
        <v>Canadá</v>
      </c>
      <c r="F410" s="9" t="str">
        <f ca="1">+WORLDCUP!BD60</f>
        <v>Escocia</v>
      </c>
      <c r="G410" s="9" t="str">
        <f ca="1">+WORLDCUP!BD58</f>
        <v>Sudáfrica</v>
      </c>
      <c r="H410" s="9" t="str">
        <f ca="1">+WORLDCUP!BD63</f>
        <v>Suecia</v>
      </c>
      <c r="I410" s="9" t="str">
        <f ca="1">+WORLDCUP!BD66</f>
        <v>Senegal</v>
      </c>
      <c r="J410" s="9" t="str">
        <f ca="1">+WORLDCUP!BD68</f>
        <v>RD Congo</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Costa de Marfil</v>
      </c>
      <c r="E411" s="9" t="str">
        <f ca="1">+WORLDCUP!BD59</f>
        <v>Canadá</v>
      </c>
      <c r="F411" s="9" t="str">
        <f ca="1">+WORLDCUP!BD60</f>
        <v>Escocia</v>
      </c>
      <c r="G411" s="9" t="str">
        <f ca="1">+WORLDCUP!BD58</f>
        <v>Sudáfrica</v>
      </c>
      <c r="H411" s="9" t="str">
        <f ca="1">+WORLDCUP!BD63</f>
        <v>Suecia</v>
      </c>
      <c r="I411" s="9" t="str">
        <f ca="1">+WORLDCUP!BD69</f>
        <v>Ghana</v>
      </c>
      <c r="J411" s="9" t="str">
        <f ca="1">+WORLDCUP!BD68</f>
        <v>RD Congo</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Austria</v>
      </c>
      <c r="E412" s="9" t="str">
        <f ca="1">+WORLDCUP!BD59</f>
        <v>Canadá</v>
      </c>
      <c r="F412" s="9" t="str">
        <f ca="1">+WORLDCUP!BD60</f>
        <v>Escocia</v>
      </c>
      <c r="G412" s="9" t="str">
        <f ca="1">+WORLDCUP!BD58</f>
        <v>Sudáfrica</v>
      </c>
      <c r="H412" s="9" t="str">
        <f ca="1">+WORLDCUP!BD63</f>
        <v>Suecia</v>
      </c>
      <c r="I412" s="9" t="str">
        <f ca="1">+WORLDCUP!BD69</f>
        <v>Ghana</v>
      </c>
      <c r="J412" s="9" t="str">
        <f ca="1">+WORLDCUP!BD62</f>
        <v>Costa de Marfil</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Austria</v>
      </c>
      <c r="E413" s="9" t="str">
        <f ca="1">+WORLDCUP!BD59</f>
        <v>Canadá</v>
      </c>
      <c r="F413" s="9" t="str">
        <f ca="1">+WORLDCUP!BD60</f>
        <v>Escocia</v>
      </c>
      <c r="G413" s="9" t="str">
        <f ca="1">+WORLDCUP!BD58</f>
        <v>Sudáfrica</v>
      </c>
      <c r="H413" s="9" t="str">
        <f ca="1">+WORLDCUP!BD63</f>
        <v>Suecia</v>
      </c>
      <c r="I413" s="9" t="str">
        <f ca="1">+WORLDCUP!BD62</f>
        <v>Costa de Marfil</v>
      </c>
      <c r="J413" s="9" t="str">
        <f ca="1">+WORLDCUP!BD68</f>
        <v>RD Congo</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Costa de Marfil</v>
      </c>
      <c r="E414" s="9" t="str">
        <f ca="1">+WORLDCUP!BD59</f>
        <v>Canadá</v>
      </c>
      <c r="F414" s="9" t="str">
        <f ca="1">+WORLDCUP!BD60</f>
        <v>Escocia</v>
      </c>
      <c r="G414" s="9" t="str">
        <f ca="1">+WORLDCUP!BD58</f>
        <v>Sudáfrica</v>
      </c>
      <c r="H414" s="9" t="str">
        <f ca="1">+WORLDCUP!BD63</f>
        <v>Suecia</v>
      </c>
      <c r="I414" s="9" t="str">
        <f ca="1">+WORLDCUP!BD69</f>
        <v>Ghana</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Costa de Marfil</v>
      </c>
      <c r="E415" s="9" t="str">
        <f ca="1">+WORLDCUP!BD59</f>
        <v>Canadá</v>
      </c>
      <c r="F415" s="9" t="str">
        <f ca="1">+WORLDCUP!BD60</f>
        <v>Escocia</v>
      </c>
      <c r="G415" s="9" t="str">
        <f ca="1">+WORLDCUP!BD58</f>
        <v>Sudáfrica</v>
      </c>
      <c r="H415" s="9" t="str">
        <f ca="1">+WORLDCUP!BD63</f>
        <v>Suecia</v>
      </c>
      <c r="I415" s="9" t="str">
        <f ca="1">+WORLDCUP!BD66</f>
        <v>Senegal</v>
      </c>
      <c r="J415" s="9" t="str">
        <f ca="1">+WORLDCUP!BD68</f>
        <v>RD Congo</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Austria</v>
      </c>
      <c r="E416" s="9" t="str">
        <f ca="1">+WORLDCUP!BD59</f>
        <v>Canadá</v>
      </c>
      <c r="F416" s="9" t="str">
        <f ca="1">+WORLDCUP!BD60</f>
        <v>Escocia</v>
      </c>
      <c r="G416" s="9" t="str">
        <f ca="1">+WORLDCUP!BD58</f>
        <v>Sudáfrica</v>
      </c>
      <c r="H416" s="9" t="str">
        <f ca="1">+WORLDCUP!BD63</f>
        <v>Suecia</v>
      </c>
      <c r="I416" s="9" t="str">
        <f ca="1">+WORLDCUP!BD62</f>
        <v>Costa de Marfil</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Costa de Marfil</v>
      </c>
      <c r="D417" s="9" t="str">
        <f ca="1">+WORLDCUP!BD64</f>
        <v>Irán</v>
      </c>
      <c r="E417" s="9" t="str">
        <f ca="1">+WORLDCUP!BD59</f>
        <v>Canadá</v>
      </c>
      <c r="F417" s="9" t="str">
        <f ca="1">+WORLDCUP!BD60</f>
        <v>Escocia</v>
      </c>
      <c r="G417" s="9" t="str">
        <f ca="1">+WORLDCUP!BD58</f>
        <v>Sudáfrica</v>
      </c>
      <c r="H417" s="9" t="str">
        <f ca="1">+WORLDCUP!BD63</f>
        <v>Suecia</v>
      </c>
      <c r="I417" s="9" t="str">
        <f ca="1">+WORLDCUP!BD69</f>
        <v>Ghana</v>
      </c>
      <c r="J417" s="9" t="str">
        <f ca="1">+WORLDCUP!BD68</f>
        <v>RD Congo</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Costa de Marfil</v>
      </c>
      <c r="D418" s="9" t="str">
        <f ca="1">+WORLDCUP!BD64</f>
        <v>Irán</v>
      </c>
      <c r="E418" s="9" t="str">
        <f ca="1">+WORLDCUP!BD59</f>
        <v>Canadá</v>
      </c>
      <c r="F418" s="9" t="str">
        <f ca="1">+WORLDCUP!BD60</f>
        <v>Escocia</v>
      </c>
      <c r="G418" s="9" t="str">
        <f ca="1">+WORLDCUP!BD58</f>
        <v>Sudáfrica</v>
      </c>
      <c r="H418" s="9" t="str">
        <f ca="1">+WORLDCUP!BD63</f>
        <v>Suecia</v>
      </c>
      <c r="I418" s="9" t="str">
        <f ca="1">+WORLDCUP!BD69</f>
        <v>Ghana</v>
      </c>
      <c r="J418" s="9" t="str">
        <f ca="1">+WORLDCUP!BD67</f>
        <v>Austria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Costa de Marfil</v>
      </c>
      <c r="D419" s="9" t="str">
        <f ca="1">+WORLDCUP!BD64</f>
        <v>Irán</v>
      </c>
      <c r="E419" s="9" t="str">
        <f ca="1">+WORLDCUP!BD59</f>
        <v>Canadá</v>
      </c>
      <c r="F419" s="9" t="str">
        <f ca="1">+WORLDCUP!BD60</f>
        <v>Escocia</v>
      </c>
      <c r="G419" s="9" t="str">
        <f ca="1">+WORLDCUP!BD58</f>
        <v>Sudáfrica</v>
      </c>
      <c r="H419" s="9" t="str">
        <f ca="1">+WORLDCUP!BD63</f>
        <v>Suecia</v>
      </c>
      <c r="I419" s="9" t="str">
        <f ca="1">+WORLDCUP!BD67</f>
        <v>Austria</v>
      </c>
      <c r="J419" s="9" t="str">
        <f ca="1">+WORLDCUP!BD68</f>
        <v>RD Congo</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Costa de Marfil</v>
      </c>
      <c r="D420" s="9" t="str">
        <f ca="1">+WORLDCUP!BD64</f>
        <v>Irán</v>
      </c>
      <c r="E420" s="9" t="str">
        <f ca="1">+WORLDCUP!BD59</f>
        <v>Canadá</v>
      </c>
      <c r="F420" s="9" t="str">
        <f ca="1">+WORLDCUP!BD60</f>
        <v>Escocia</v>
      </c>
      <c r="G420" s="9" t="str">
        <f ca="1">+WORLDCUP!BD58</f>
        <v>Sudáfrica</v>
      </c>
      <c r="H420" s="9" t="str">
        <f ca="1">+WORLDCUP!BD63</f>
        <v>Suecia</v>
      </c>
      <c r="I420" s="9" t="str">
        <f ca="1">+WORLDCUP!BD69</f>
        <v>Ghana</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Costa de Marfil</v>
      </c>
      <c r="D421" s="9" t="str">
        <f ca="1">+WORLDCUP!BD64</f>
        <v>Irán</v>
      </c>
      <c r="E421" s="9" t="str">
        <f ca="1">+WORLDCUP!BD59</f>
        <v>Canadá</v>
      </c>
      <c r="F421" s="9" t="str">
        <f ca="1">+WORLDCUP!BD60</f>
        <v>Escocia</v>
      </c>
      <c r="G421" s="9" t="str">
        <f ca="1">+WORLDCUP!BD58</f>
        <v>Sudáfrica</v>
      </c>
      <c r="H421" s="9" t="str">
        <f ca="1">+WORLDCUP!BD63</f>
        <v>Suecia</v>
      </c>
      <c r="I421" s="9" t="str">
        <f ca="1">+WORLDCUP!BD66</f>
        <v>Senegal</v>
      </c>
      <c r="J421" s="9" t="str">
        <f ca="1">+WORLDCUP!BD68</f>
        <v>RD Congo</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Costa de Marfil</v>
      </c>
      <c r="D422" s="9" t="str">
        <f ca="1">+WORLDCUP!BD64</f>
        <v>Irán</v>
      </c>
      <c r="E422" s="9" t="str">
        <f ca="1">+WORLDCUP!BD59</f>
        <v>Canadá</v>
      </c>
      <c r="F422" s="9" t="str">
        <f ca="1">+WORLDCUP!BD60</f>
        <v>Escocia</v>
      </c>
      <c r="G422" s="9" t="str">
        <f ca="1">+WORLDCUP!BD58</f>
        <v>Sudáfrica</v>
      </c>
      <c r="H422" s="9" t="str">
        <f ca="1">+WORLDCUP!BD63</f>
        <v>Suecia</v>
      </c>
      <c r="I422" s="9" t="str">
        <f ca="1">+WORLDCUP!BD66</f>
        <v>Senegal</v>
      </c>
      <c r="J422" s="9" t="str">
        <f ca="1">+WORLDCUP!BD67</f>
        <v>Austria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Irán</v>
      </c>
      <c r="E423" s="9" t="str">
        <f ca="1">+WORLDCUP!BD59</f>
        <v>Canadá</v>
      </c>
      <c r="F423" s="9" t="str">
        <f ca="1">+WORLDCUP!BD60</f>
        <v>Escocia</v>
      </c>
      <c r="G423" s="9" t="str">
        <f ca="1">+WORLDCUP!BD58</f>
        <v>Sudáfrica</v>
      </c>
      <c r="H423" s="9" t="str">
        <f ca="1">+WORLDCUP!BD63</f>
        <v>Suecia</v>
      </c>
      <c r="I423" s="9" t="str">
        <f ca="1">+WORLDCUP!BD69</f>
        <v>Ghana</v>
      </c>
      <c r="J423" s="9" t="str">
        <f ca="1">+WORLDCUP!BD62</f>
        <v>Costa de Marfil</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Irán</v>
      </c>
      <c r="E424" s="9" t="str">
        <f ca="1">+WORLDCUP!BD59</f>
        <v>Canadá</v>
      </c>
      <c r="F424" s="9" t="str">
        <f ca="1">+WORLDCUP!BD60</f>
        <v>Escocia</v>
      </c>
      <c r="G424" s="9" t="str">
        <f ca="1">+WORLDCUP!BD58</f>
        <v>Sudáfrica</v>
      </c>
      <c r="H424" s="9" t="str">
        <f ca="1">+WORLDCUP!BD63</f>
        <v>Suecia</v>
      </c>
      <c r="I424" s="9" t="str">
        <f ca="1">+WORLDCUP!BD62</f>
        <v>Costa de Marfil</v>
      </c>
      <c r="J424" s="9" t="str">
        <f ca="1">+WORLDCUP!BD68</f>
        <v>RD Congo</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Irán</v>
      </c>
      <c r="E425" s="9" t="str">
        <f ca="1">+WORLDCUP!BD59</f>
        <v>Canadá</v>
      </c>
      <c r="F425" s="9" t="str">
        <f ca="1">+WORLDCUP!BD60</f>
        <v>Escocia</v>
      </c>
      <c r="G425" s="9" t="str">
        <f ca="1">+WORLDCUP!BD58</f>
        <v>Sudáfrica</v>
      </c>
      <c r="H425" s="9" t="str">
        <f ca="1">+WORLDCUP!BD63</f>
        <v>Suecia</v>
      </c>
      <c r="I425" s="9" t="str">
        <f ca="1">+WORLDCUP!BD62</f>
        <v>Costa de Marfil</v>
      </c>
      <c r="J425" s="9" t="str">
        <f ca="1">+WORLDCUP!BD67</f>
        <v>Austria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Irán</v>
      </c>
      <c r="E426" s="9" t="str">
        <f ca="1">+WORLDCUP!BD59</f>
        <v>Canadá</v>
      </c>
      <c r="F426" s="9" t="str">
        <f ca="1">+WORLDCUP!BD60</f>
        <v>Escocia</v>
      </c>
      <c r="G426" s="9" t="str">
        <f ca="1">+WORLDCUP!BD58</f>
        <v>Sudáfrica</v>
      </c>
      <c r="H426" s="9" t="str">
        <f ca="1">+WORLDCUP!BD63</f>
        <v>Suecia</v>
      </c>
      <c r="I426" s="9" t="str">
        <f ca="1">+WORLDCUP!BD62</f>
        <v>Costa de Marfil</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Austria</v>
      </c>
      <c r="E427" s="9" t="str">
        <f ca="1">+WORLDCUP!BD59</f>
        <v>Canadá</v>
      </c>
      <c r="F427" s="9" t="str">
        <f ca="1">+WORLDCUP!BD60</f>
        <v>Escocia</v>
      </c>
      <c r="G427" s="9" t="str">
        <f ca="1">+WORLDCUP!BD58</f>
        <v>Sudáfrica</v>
      </c>
      <c r="H427" s="9" t="str">
        <f ca="1">+WORLDCUP!BD61</f>
        <v>Paraguay</v>
      </c>
      <c r="I427" s="9" t="str">
        <f ca="1">+WORLDCUP!BD69</f>
        <v>Ghana</v>
      </c>
      <c r="J427" s="9" t="str">
        <f ca="1">+WORLDCUP!BD68</f>
        <v>RD Congo</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Austria</v>
      </c>
      <c r="E428" s="9" t="str">
        <f ca="1">+WORLDCUP!BD59</f>
        <v>Canadá</v>
      </c>
      <c r="F428" s="9" t="str">
        <f ca="1">+WORLDCUP!BD60</f>
        <v>Escocia</v>
      </c>
      <c r="G428" s="9" t="str">
        <f ca="1">+WORLDCUP!BD58</f>
        <v>Sudáfrica</v>
      </c>
      <c r="H428" s="9" t="str">
        <f ca="1">+WORLDCUP!BD61</f>
        <v>Paraguay</v>
      </c>
      <c r="I428" s="9" t="str">
        <f ca="1">+WORLDCUP!BD69</f>
        <v>Ghana</v>
      </c>
      <c r="J428" s="9" t="str">
        <f ca="1">+WORLDCUP!BD68</f>
        <v>RD Congo</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Senegal</v>
      </c>
      <c r="E429" s="9" t="str">
        <f ca="1">+WORLDCUP!BD59</f>
        <v>Canadá</v>
      </c>
      <c r="F429" s="9" t="str">
        <f ca="1">+WORLDCUP!BD60</f>
        <v>Escocia</v>
      </c>
      <c r="G429" s="9" t="str">
        <f ca="1">+WORLDCUP!BD58</f>
        <v>Sudáfrica</v>
      </c>
      <c r="H429" s="9" t="str">
        <f ca="1">+WORLDCUP!BD61</f>
        <v>Paraguay</v>
      </c>
      <c r="I429" s="9" t="str">
        <f ca="1">+WORLDCUP!BD69</f>
        <v>Ghana</v>
      </c>
      <c r="J429" s="9" t="str">
        <f ca="1">+WORLDCUP!BD68</f>
        <v>RD Congo</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Austria</v>
      </c>
      <c r="E430" s="9" t="str">
        <f ca="1">+WORLDCUP!BD59</f>
        <v>Canadá</v>
      </c>
      <c r="F430" s="9" t="str">
        <f ca="1">+WORLDCUP!BD60</f>
        <v>Escocia</v>
      </c>
      <c r="G430" s="9" t="str">
        <f ca="1">+WORLDCUP!BD58</f>
        <v>Sudáfrica</v>
      </c>
      <c r="H430" s="9" t="str">
        <f ca="1">+WORLDCUP!BD61</f>
        <v>Paraguay</v>
      </c>
      <c r="I430" s="9" t="str">
        <f ca="1">+WORLDCUP!BD69</f>
        <v>Ghana</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Austria</v>
      </c>
      <c r="E431" s="9" t="str">
        <f ca="1">+WORLDCUP!BD59</f>
        <v>Canadá</v>
      </c>
      <c r="F431" s="9" t="str">
        <f ca="1">+WORLDCUP!BD60</f>
        <v>Escocia</v>
      </c>
      <c r="G431" s="9" t="str">
        <f ca="1">+WORLDCUP!BD58</f>
        <v>Sudáfrica</v>
      </c>
      <c r="H431" s="9" t="str">
        <f ca="1">+WORLDCUP!BD61</f>
        <v>Paraguay</v>
      </c>
      <c r="I431" s="9" t="str">
        <f ca="1">+WORLDCUP!BD66</f>
        <v>Senegal</v>
      </c>
      <c r="J431" s="9" t="str">
        <f ca="1">+WORLDCUP!BD68</f>
        <v>RD Congo</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Austria</v>
      </c>
      <c r="E432" s="9" t="str">
        <f ca="1">+WORLDCUP!BD59</f>
        <v>Canadá</v>
      </c>
      <c r="F432" s="9" t="str">
        <f ca="1">+WORLDCUP!BD61</f>
        <v>Paraguay</v>
      </c>
      <c r="G432" s="9" t="str">
        <f ca="1">+WORLDCUP!BD58</f>
        <v>Sudáfrica</v>
      </c>
      <c r="H432" s="9" t="str">
        <f ca="1">+WORLDCUP!BD64</f>
        <v>Irán</v>
      </c>
      <c r="I432" s="9" t="str">
        <f ca="1">+WORLDCUP!BD69</f>
        <v>Ghana</v>
      </c>
      <c r="J432" s="9" t="str">
        <f ca="1">+WORLDCUP!BD68</f>
        <v>RD Congo</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Irán</v>
      </c>
      <c r="E433" s="9" t="str">
        <f ca="1">+WORLDCUP!BD59</f>
        <v>Canadá</v>
      </c>
      <c r="F433" s="9" t="str">
        <f ca="1">+WORLDCUP!BD60</f>
        <v>Escocia</v>
      </c>
      <c r="G433" s="9" t="str">
        <f ca="1">+WORLDCUP!BD58</f>
        <v>Sudáfrica</v>
      </c>
      <c r="H433" s="9" t="str">
        <f ca="1">+WORLDCUP!BD61</f>
        <v>Paraguay</v>
      </c>
      <c r="I433" s="9" t="str">
        <f ca="1">+WORLDCUP!BD69</f>
        <v>Ghana</v>
      </c>
      <c r="J433" s="9" t="str">
        <f ca="1">+WORLDCUP!BD68</f>
        <v>RD Congo</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Austria</v>
      </c>
      <c r="E434" s="9" t="str">
        <f ca="1">+WORLDCUP!BD59</f>
        <v>Canadá</v>
      </c>
      <c r="F434" s="9" t="str">
        <f ca="1">+WORLDCUP!BD61</f>
        <v>Paraguay</v>
      </c>
      <c r="G434" s="9" t="str">
        <f ca="1">+WORLDCUP!BD58</f>
        <v>Sudáfrica</v>
      </c>
      <c r="H434" s="9" t="str">
        <f ca="1">+WORLDCUP!BD64</f>
        <v>Irán</v>
      </c>
      <c r="I434" s="9" t="str">
        <f ca="1">+WORLDCUP!BD69</f>
        <v>Ghana</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Austria</v>
      </c>
      <c r="E435" s="9" t="str">
        <f ca="1">+WORLDCUP!BD59</f>
        <v>Canadá</v>
      </c>
      <c r="F435" s="9" t="str">
        <f ca="1">+WORLDCUP!BD61</f>
        <v>Paraguay</v>
      </c>
      <c r="G435" s="9" t="str">
        <f ca="1">+WORLDCUP!BD58</f>
        <v>Sudáfrica</v>
      </c>
      <c r="H435" s="9" t="str">
        <f ca="1">+WORLDCUP!BD64</f>
        <v>Irán</v>
      </c>
      <c r="I435" s="9" t="str">
        <f ca="1">+WORLDCUP!BD66</f>
        <v>Senegal</v>
      </c>
      <c r="J435" s="9" t="str">
        <f ca="1">+WORLDCUP!BD68</f>
        <v>RD Congo</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Irán</v>
      </c>
      <c r="E436" s="9" t="str">
        <f ca="1">+WORLDCUP!BD59</f>
        <v>Canadá</v>
      </c>
      <c r="F436" s="9" t="str">
        <f ca="1">+WORLDCUP!BD60</f>
        <v>Escocia</v>
      </c>
      <c r="G436" s="9" t="str">
        <f ca="1">+WORLDCUP!BD58</f>
        <v>Sudáfrica</v>
      </c>
      <c r="H436" s="9" t="str">
        <f ca="1">+WORLDCUP!BD61</f>
        <v>Paraguay</v>
      </c>
      <c r="I436" s="9" t="str">
        <f ca="1">+WORLDCUP!BD69</f>
        <v>Ghana</v>
      </c>
      <c r="J436" s="9" t="str">
        <f ca="1">+WORLDCUP!BD68</f>
        <v>RD Congo</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Irán</v>
      </c>
      <c r="E437" s="9" t="str">
        <f ca="1">+WORLDCUP!BD59</f>
        <v>Canadá</v>
      </c>
      <c r="F437" s="9" t="str">
        <f ca="1">+WORLDCUP!BD60</f>
        <v>Escocia</v>
      </c>
      <c r="G437" s="9" t="str">
        <f ca="1">+WORLDCUP!BD58</f>
        <v>Sudáfrica</v>
      </c>
      <c r="H437" s="9" t="str">
        <f ca="1">+WORLDCUP!BD61</f>
        <v>Paraguay</v>
      </c>
      <c r="I437" s="9" t="str">
        <f ca="1">+WORLDCUP!BD69</f>
        <v>Ghana</v>
      </c>
      <c r="J437" s="9" t="str">
        <f ca="1">+WORLDCUP!BD67</f>
        <v>Austria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Irán</v>
      </c>
      <c r="E438" s="9" t="str">
        <f ca="1">+WORLDCUP!BD59</f>
        <v>Canadá</v>
      </c>
      <c r="F438" s="9" t="str">
        <f ca="1">+WORLDCUP!BD60</f>
        <v>Escocia</v>
      </c>
      <c r="G438" s="9" t="str">
        <f ca="1">+WORLDCUP!BD58</f>
        <v>Sudáfrica</v>
      </c>
      <c r="H438" s="9" t="str">
        <f ca="1">+WORLDCUP!BD61</f>
        <v>Paraguay</v>
      </c>
      <c r="I438" s="9" t="str">
        <f ca="1">+WORLDCUP!BD67</f>
        <v>Austria</v>
      </c>
      <c r="J438" s="9" t="str">
        <f ca="1">+WORLDCUP!BD68</f>
        <v>RD Congo</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Irán</v>
      </c>
      <c r="E439" s="9" t="str">
        <f ca="1">+WORLDCUP!BD59</f>
        <v>Canadá</v>
      </c>
      <c r="F439" s="9" t="str">
        <f ca="1">+WORLDCUP!BD60</f>
        <v>Escocia</v>
      </c>
      <c r="G439" s="9" t="str">
        <f ca="1">+WORLDCUP!BD58</f>
        <v>Sudáfrica</v>
      </c>
      <c r="H439" s="9" t="str">
        <f ca="1">+WORLDCUP!BD61</f>
        <v>Paraguay</v>
      </c>
      <c r="I439" s="9" t="str">
        <f ca="1">+WORLDCUP!BD69</f>
        <v>Ghana</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Irán</v>
      </c>
      <c r="E440" s="9" t="str">
        <f ca="1">+WORLDCUP!BD59</f>
        <v>Canadá</v>
      </c>
      <c r="F440" s="9" t="str">
        <f ca="1">+WORLDCUP!BD60</f>
        <v>Escocia</v>
      </c>
      <c r="G440" s="9" t="str">
        <f ca="1">+WORLDCUP!BD58</f>
        <v>Sudáfrica</v>
      </c>
      <c r="H440" s="9" t="str">
        <f ca="1">+WORLDCUP!BD61</f>
        <v>Paraguay</v>
      </c>
      <c r="I440" s="9" t="str">
        <f ca="1">+WORLDCUP!BD66</f>
        <v>Senegal</v>
      </c>
      <c r="J440" s="9" t="str">
        <f ca="1">+WORLDCUP!BD68</f>
        <v>RD Congo</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Irán</v>
      </c>
      <c r="E441" s="9" t="str">
        <f ca="1">+WORLDCUP!BD59</f>
        <v>Canadá</v>
      </c>
      <c r="F441" s="9" t="str">
        <f ca="1">+WORLDCUP!BD60</f>
        <v>Escocia</v>
      </c>
      <c r="G441" s="9" t="str">
        <f ca="1">+WORLDCUP!BD58</f>
        <v>Sudáfrica</v>
      </c>
      <c r="H441" s="9" t="str">
        <f ca="1">+WORLDCUP!BD61</f>
        <v>Paraguay</v>
      </c>
      <c r="I441" s="9" t="str">
        <f ca="1">+WORLDCUP!BD66</f>
        <v>Senegal</v>
      </c>
      <c r="J441" s="9" t="str">
        <f ca="1">+WORLDCUP!BD67</f>
        <v>Austria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Austria</v>
      </c>
      <c r="E442" s="9" t="str">
        <f ca="1">+WORLDCUP!BD59</f>
        <v>Canadá</v>
      </c>
      <c r="F442" s="9" t="str">
        <f ca="1">+WORLDCUP!BD61</f>
        <v>Paraguay</v>
      </c>
      <c r="G442" s="9" t="str">
        <f ca="1">+WORLDCUP!BD58</f>
        <v>Sudáfrica</v>
      </c>
      <c r="H442" s="9" t="str">
        <f ca="1">+WORLDCUP!BD63</f>
        <v>Suecia</v>
      </c>
      <c r="I442" s="9" t="str">
        <f ca="1">+WORLDCUP!BD69</f>
        <v>Ghana</v>
      </c>
      <c r="J442" s="9" t="str">
        <f ca="1">+WORLDCUP!BD68</f>
        <v>RD Congo</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Canadá</v>
      </c>
      <c r="F443" s="9" t="str">
        <f ca="1">+WORLDCUP!BD61</f>
        <v>Paraguay</v>
      </c>
      <c r="G443" s="9" t="str">
        <f ca="1">+WORLDCUP!BD58</f>
        <v>Sudáfrica</v>
      </c>
      <c r="H443" s="9" t="str">
        <f ca="1">+WORLDCUP!BD63</f>
        <v>Suecia</v>
      </c>
      <c r="I443" s="9" t="str">
        <f ca="1">+WORLDCUP!BD69</f>
        <v>Ghana</v>
      </c>
      <c r="J443" s="9" t="str">
        <f ca="1">+WORLDCUP!BD68</f>
        <v>RD Congo</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Austria</v>
      </c>
      <c r="E444" s="9" t="str">
        <f ca="1">+WORLDCUP!BD59</f>
        <v>Canadá</v>
      </c>
      <c r="F444" s="9" t="str">
        <f ca="1">+WORLDCUP!BD61</f>
        <v>Paraguay</v>
      </c>
      <c r="G444" s="9" t="str">
        <f ca="1">+WORLDCUP!BD58</f>
        <v>Sudáfrica</v>
      </c>
      <c r="H444" s="9" t="str">
        <f ca="1">+WORLDCUP!BD63</f>
        <v>Suecia</v>
      </c>
      <c r="I444" s="9" t="str">
        <f ca="1">+WORLDCUP!BD69</f>
        <v>Ghana</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Austria</v>
      </c>
      <c r="E445" s="9" t="str">
        <f ca="1">+WORLDCUP!BD59</f>
        <v>Canadá</v>
      </c>
      <c r="F445" s="9" t="str">
        <f ca="1">+WORLDCUP!BD61</f>
        <v>Paraguay</v>
      </c>
      <c r="G445" s="9" t="str">
        <f ca="1">+WORLDCUP!BD58</f>
        <v>Sudáfrica</v>
      </c>
      <c r="H445" s="9" t="str">
        <f ca="1">+WORLDCUP!BD63</f>
        <v>Suecia</v>
      </c>
      <c r="I445" s="9" t="str">
        <f ca="1">+WORLDCUP!BD66</f>
        <v>Senegal</v>
      </c>
      <c r="J445" s="9" t="str">
        <f ca="1">+WORLDCUP!BD68</f>
        <v>RD Congo</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Suecia</v>
      </c>
      <c r="E446" s="9" t="str">
        <f ca="1">+WORLDCUP!BD59</f>
        <v>Canadá</v>
      </c>
      <c r="F446" s="9" t="str">
        <f ca="1">+WORLDCUP!BD60</f>
        <v>Escocia</v>
      </c>
      <c r="G446" s="9" t="str">
        <f ca="1">+WORLDCUP!BD58</f>
        <v>Sudáfrica</v>
      </c>
      <c r="H446" s="9" t="str">
        <f ca="1">+WORLDCUP!BD61</f>
        <v>Paraguay</v>
      </c>
      <c r="I446" s="9" t="str">
        <f ca="1">+WORLDCUP!BD69</f>
        <v>Ghana</v>
      </c>
      <c r="J446" s="9" t="str">
        <f ca="1">+WORLDCUP!BD68</f>
        <v>RD Congo</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Austria</v>
      </c>
      <c r="E447" s="9" t="str">
        <f ca="1">+WORLDCUP!BD59</f>
        <v>Canadá</v>
      </c>
      <c r="F447" s="9" t="str">
        <f ca="1">+WORLDCUP!BD61</f>
        <v>Paraguay</v>
      </c>
      <c r="G447" s="9" t="str">
        <f ca="1">+WORLDCUP!BD58</f>
        <v>Sudáfrica</v>
      </c>
      <c r="H447" s="9" t="str">
        <f ca="1">+WORLDCUP!BD63</f>
        <v>Suecia</v>
      </c>
      <c r="I447" s="9" t="str">
        <f ca="1">+WORLDCUP!BD69</f>
        <v>Ghana</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Austria</v>
      </c>
      <c r="E448" s="9" t="str">
        <f ca="1">+WORLDCUP!BD59</f>
        <v>Canadá</v>
      </c>
      <c r="F448" s="9" t="str">
        <f ca="1">+WORLDCUP!BD60</f>
        <v>Escocia</v>
      </c>
      <c r="G448" s="9" t="str">
        <f ca="1">+WORLDCUP!BD58</f>
        <v>Sudáfrica</v>
      </c>
      <c r="H448" s="9" t="str">
        <f ca="1">+WORLDCUP!BD63</f>
        <v>Suecia</v>
      </c>
      <c r="I448" s="9" t="str">
        <f ca="1">+WORLDCUP!BD61</f>
        <v>Paraguay</v>
      </c>
      <c r="J448" s="9" t="str">
        <f ca="1">+WORLDCUP!BD68</f>
        <v>RD Congo</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Suecia</v>
      </c>
      <c r="E449" s="9" t="str">
        <f ca="1">+WORLDCUP!BD59</f>
        <v>Canadá</v>
      </c>
      <c r="F449" s="9" t="str">
        <f ca="1">+WORLDCUP!BD60</f>
        <v>Escocia</v>
      </c>
      <c r="G449" s="9" t="str">
        <f ca="1">+WORLDCUP!BD58</f>
        <v>Sudáfrica</v>
      </c>
      <c r="H449" s="9" t="str">
        <f ca="1">+WORLDCUP!BD61</f>
        <v>Paraguay</v>
      </c>
      <c r="I449" s="9" t="str">
        <f ca="1">+WORLDCUP!BD69</f>
        <v>Ghana</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Suecia</v>
      </c>
      <c r="E450" s="9" t="str">
        <f ca="1">+WORLDCUP!BD59</f>
        <v>Canadá</v>
      </c>
      <c r="F450" s="9" t="str">
        <f ca="1">+WORLDCUP!BD60</f>
        <v>Escocia</v>
      </c>
      <c r="G450" s="9" t="str">
        <f ca="1">+WORLDCUP!BD58</f>
        <v>Sudáfrica</v>
      </c>
      <c r="H450" s="9" t="str">
        <f ca="1">+WORLDCUP!BD61</f>
        <v>Paraguay</v>
      </c>
      <c r="I450" s="9" t="str">
        <f ca="1">+WORLDCUP!BD66</f>
        <v>Senegal</v>
      </c>
      <c r="J450" s="9" t="str">
        <f ca="1">+WORLDCUP!BD68</f>
        <v>RD Congo</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Austria</v>
      </c>
      <c r="E451" s="9" t="str">
        <f ca="1">+WORLDCUP!BD59</f>
        <v>Canadá</v>
      </c>
      <c r="F451" s="9" t="str">
        <f ca="1">+WORLDCUP!BD60</f>
        <v>Escocia</v>
      </c>
      <c r="G451" s="9" t="str">
        <f ca="1">+WORLDCUP!BD58</f>
        <v>Sudáfrica</v>
      </c>
      <c r="H451" s="9" t="str">
        <f ca="1">+WORLDCUP!BD63</f>
        <v>Suecia</v>
      </c>
      <c r="I451" s="9" t="str">
        <f ca="1">+WORLDCUP!BD61</f>
        <v>Paraguay</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Irán</v>
      </c>
      <c r="E452" s="9" t="str">
        <f ca="1">+WORLDCUP!BD59</f>
        <v>Canadá</v>
      </c>
      <c r="F452" s="9" t="str">
        <f ca="1">+WORLDCUP!BD61</f>
        <v>Paraguay</v>
      </c>
      <c r="G452" s="9" t="str">
        <f ca="1">+WORLDCUP!BD58</f>
        <v>Sudáfrica</v>
      </c>
      <c r="H452" s="9" t="str">
        <f ca="1">+WORLDCUP!BD63</f>
        <v>Suecia</v>
      </c>
      <c r="I452" s="9" t="str">
        <f ca="1">+WORLDCUP!BD69</f>
        <v>Ghana</v>
      </c>
      <c r="J452" s="9" t="str">
        <f ca="1">+WORLDCUP!BD68</f>
        <v>RD Congo</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Irán</v>
      </c>
      <c r="E453" s="9" t="str">
        <f ca="1">+WORLDCUP!BD59</f>
        <v>Canadá</v>
      </c>
      <c r="F453" s="9" t="str">
        <f ca="1">+WORLDCUP!BD61</f>
        <v>Paraguay</v>
      </c>
      <c r="G453" s="9" t="str">
        <f ca="1">+WORLDCUP!BD58</f>
        <v>Sudáfrica</v>
      </c>
      <c r="H453" s="9" t="str">
        <f ca="1">+WORLDCUP!BD63</f>
        <v>Suecia</v>
      </c>
      <c r="I453" s="9" t="str">
        <f ca="1">+WORLDCUP!BD69</f>
        <v>Ghana</v>
      </c>
      <c r="J453" s="9" t="str">
        <f ca="1">+WORLDCUP!BD67</f>
        <v>Austria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Irán</v>
      </c>
      <c r="E454" s="9" t="str">
        <f ca="1">+WORLDCUP!BD59</f>
        <v>Canadá</v>
      </c>
      <c r="F454" s="9" t="str">
        <f ca="1">+WORLDCUP!BD61</f>
        <v>Paraguay</v>
      </c>
      <c r="G454" s="9" t="str">
        <f ca="1">+WORLDCUP!BD58</f>
        <v>Sudáfrica</v>
      </c>
      <c r="H454" s="9" t="str">
        <f ca="1">+WORLDCUP!BD63</f>
        <v>Suecia</v>
      </c>
      <c r="I454" s="9" t="str">
        <f ca="1">+WORLDCUP!BD67</f>
        <v>Austria</v>
      </c>
      <c r="J454" s="9" t="str">
        <f ca="1">+WORLDCUP!BD68</f>
        <v>RD Congo</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Irán</v>
      </c>
      <c r="E455" s="9" t="str">
        <f ca="1">+WORLDCUP!BD59</f>
        <v>Canadá</v>
      </c>
      <c r="F455" s="9" t="str">
        <f ca="1">+WORLDCUP!BD61</f>
        <v>Paraguay</v>
      </c>
      <c r="G455" s="9" t="str">
        <f ca="1">+WORLDCUP!BD58</f>
        <v>Sudáfrica</v>
      </c>
      <c r="H455" s="9" t="str">
        <f ca="1">+WORLDCUP!BD63</f>
        <v>Suecia</v>
      </c>
      <c r="I455" s="9" t="str">
        <f ca="1">+WORLDCUP!BD69</f>
        <v>Ghana</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Irán</v>
      </c>
      <c r="E456" s="9" t="str">
        <f ca="1">+WORLDCUP!BD59</f>
        <v>Canadá</v>
      </c>
      <c r="F456" s="9" t="str">
        <f ca="1">+WORLDCUP!BD61</f>
        <v>Paraguay</v>
      </c>
      <c r="G456" s="9" t="str">
        <f ca="1">+WORLDCUP!BD58</f>
        <v>Sudáfrica</v>
      </c>
      <c r="H456" s="9" t="str">
        <f ca="1">+WORLDCUP!BD63</f>
        <v>Suecia</v>
      </c>
      <c r="I456" s="9" t="str">
        <f ca="1">+WORLDCUP!BD66</f>
        <v>Senegal</v>
      </c>
      <c r="J456" s="9" t="str">
        <f ca="1">+WORLDCUP!BD68</f>
        <v>RD Congo</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Irán</v>
      </c>
      <c r="E457" s="9" t="str">
        <f ca="1">+WORLDCUP!BD59</f>
        <v>Canadá</v>
      </c>
      <c r="F457" s="9" t="str">
        <f ca="1">+WORLDCUP!BD61</f>
        <v>Paraguay</v>
      </c>
      <c r="G457" s="9" t="str">
        <f ca="1">+WORLDCUP!BD58</f>
        <v>Sudáfrica</v>
      </c>
      <c r="H457" s="9" t="str">
        <f ca="1">+WORLDCUP!BD63</f>
        <v>Suecia</v>
      </c>
      <c r="I457" s="9" t="str">
        <f ca="1">+WORLDCUP!BD66</f>
        <v>Senegal</v>
      </c>
      <c r="J457" s="9" t="str">
        <f ca="1">+WORLDCUP!BD67</f>
        <v>Austria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Irán</v>
      </c>
      <c r="E458" s="9" t="str">
        <f ca="1">+WORLDCUP!BD59</f>
        <v>Canadá</v>
      </c>
      <c r="F458" s="9" t="str">
        <f ca="1">+WORLDCUP!BD61</f>
        <v>Paraguay</v>
      </c>
      <c r="G458" s="9" t="str">
        <f ca="1">+WORLDCUP!BD58</f>
        <v>Sudáfrica</v>
      </c>
      <c r="H458" s="9" t="str">
        <f ca="1">+WORLDCUP!BD63</f>
        <v>Suecia</v>
      </c>
      <c r="I458" s="9" t="str">
        <f ca="1">+WORLDCUP!BD69</f>
        <v>Ghana</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Irán</v>
      </c>
      <c r="E459" s="9" t="str">
        <f ca="1">+WORLDCUP!BD59</f>
        <v>Canadá</v>
      </c>
      <c r="F459" s="9" t="str">
        <f ca="1">+WORLDCUP!BD60</f>
        <v>Escocia</v>
      </c>
      <c r="G459" s="9" t="str">
        <f ca="1">+WORLDCUP!BD58</f>
        <v>Sudáfrica</v>
      </c>
      <c r="H459" s="9" t="str">
        <f ca="1">+WORLDCUP!BD63</f>
        <v>Suecia</v>
      </c>
      <c r="I459" s="9" t="str">
        <f ca="1">+WORLDCUP!BD61</f>
        <v>Paraguay</v>
      </c>
      <c r="J459" s="9" t="str">
        <f ca="1">+WORLDCUP!BD68</f>
        <v>RD Congo</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Irán</v>
      </c>
      <c r="E460" s="9" t="str">
        <f ca="1">+WORLDCUP!BD59</f>
        <v>Canadá</v>
      </c>
      <c r="F460" s="9" t="str">
        <f ca="1">+WORLDCUP!BD60</f>
        <v>Escocia</v>
      </c>
      <c r="G460" s="9" t="str">
        <f ca="1">+WORLDCUP!BD58</f>
        <v>Sudáfrica</v>
      </c>
      <c r="H460" s="9" t="str">
        <f ca="1">+WORLDCUP!BD63</f>
        <v>Suecia</v>
      </c>
      <c r="I460" s="9" t="str">
        <f ca="1">+WORLDCUP!BD61</f>
        <v>Paraguay</v>
      </c>
      <c r="J460" s="9" t="str">
        <f ca="1">+WORLDCUP!BD67</f>
        <v>Austria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Irán</v>
      </c>
      <c r="E461" s="9" t="str">
        <f ca="1">+WORLDCUP!BD59</f>
        <v>Canadá</v>
      </c>
      <c r="F461" s="9" t="str">
        <f ca="1">+WORLDCUP!BD60</f>
        <v>Escocia</v>
      </c>
      <c r="G461" s="9" t="str">
        <f ca="1">+WORLDCUP!BD58</f>
        <v>Sudáfrica</v>
      </c>
      <c r="H461" s="9" t="str">
        <f ca="1">+WORLDCUP!BD63</f>
        <v>Suecia</v>
      </c>
      <c r="I461" s="9" t="str">
        <f ca="1">+WORLDCUP!BD61</f>
        <v>Paraguay</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Costa de Marfil</v>
      </c>
      <c r="D462" s="9" t="str">
        <f ca="1">+WORLDCUP!BD67</f>
        <v>Austria</v>
      </c>
      <c r="E462" s="9" t="str">
        <f ca="1">+WORLDCUP!BD59</f>
        <v>Canadá</v>
      </c>
      <c r="F462" s="9" t="str">
        <f ca="1">+WORLDCUP!BD60</f>
        <v>Escocia</v>
      </c>
      <c r="G462" s="9" t="str">
        <f ca="1">+WORLDCUP!BD58</f>
        <v>Sudáfrica</v>
      </c>
      <c r="H462" s="9" t="str">
        <f ca="1">+WORLDCUP!BD61</f>
        <v>Paraguay</v>
      </c>
      <c r="I462" s="9" t="str">
        <f ca="1">+WORLDCUP!BD69</f>
        <v>Ghana</v>
      </c>
      <c r="J462" s="9" t="str">
        <f ca="1">+WORLDCUP!BD68</f>
        <v>RD Congo</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Costa de Marfil</v>
      </c>
      <c r="D463" s="9" t="str">
        <f ca="1">+WORLDCUP!BD66</f>
        <v>Senegal</v>
      </c>
      <c r="E463" s="9" t="str">
        <f ca="1">+WORLDCUP!BD59</f>
        <v>Canadá</v>
      </c>
      <c r="F463" s="9" t="str">
        <f ca="1">+WORLDCUP!BD60</f>
        <v>Escocia</v>
      </c>
      <c r="G463" s="9" t="str">
        <f ca="1">+WORLDCUP!BD58</f>
        <v>Sudáfrica</v>
      </c>
      <c r="H463" s="9" t="str">
        <f ca="1">+WORLDCUP!BD61</f>
        <v>Paraguay</v>
      </c>
      <c r="I463" s="9" t="str">
        <f ca="1">+WORLDCUP!BD69</f>
        <v>Ghana</v>
      </c>
      <c r="J463" s="9" t="str">
        <f ca="1">+WORLDCUP!BD68</f>
        <v>RD Congo</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Costa de Marfil</v>
      </c>
      <c r="D464" s="9" t="str">
        <f ca="1">+WORLDCUP!BD67</f>
        <v>Austria</v>
      </c>
      <c r="E464" s="9" t="str">
        <f ca="1">+WORLDCUP!BD59</f>
        <v>Canadá</v>
      </c>
      <c r="F464" s="9" t="str">
        <f ca="1">+WORLDCUP!BD60</f>
        <v>Escocia</v>
      </c>
      <c r="G464" s="9" t="str">
        <f ca="1">+WORLDCUP!BD58</f>
        <v>Sudáfrica</v>
      </c>
      <c r="H464" s="9" t="str">
        <f ca="1">+WORLDCUP!BD61</f>
        <v>Paraguay</v>
      </c>
      <c r="I464" s="9" t="str">
        <f ca="1">+WORLDCUP!BD69</f>
        <v>Ghana</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Costa de Marfil</v>
      </c>
      <c r="D465" s="9" t="str">
        <f ca="1">+WORLDCUP!BD67</f>
        <v>Austria</v>
      </c>
      <c r="E465" s="9" t="str">
        <f ca="1">+WORLDCUP!BD59</f>
        <v>Canadá</v>
      </c>
      <c r="F465" s="9" t="str">
        <f ca="1">+WORLDCUP!BD60</f>
        <v>Escocia</v>
      </c>
      <c r="G465" s="9" t="str">
        <f ca="1">+WORLDCUP!BD58</f>
        <v>Sudáfrica</v>
      </c>
      <c r="H465" s="9" t="str">
        <f ca="1">+WORLDCUP!BD61</f>
        <v>Paraguay</v>
      </c>
      <c r="I465" s="9" t="str">
        <f ca="1">+WORLDCUP!BD66</f>
        <v>Senegal</v>
      </c>
      <c r="J465" s="9" t="str">
        <f ca="1">+WORLDCUP!BD68</f>
        <v>RD Congo</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Costa de Marfil</v>
      </c>
      <c r="E466" s="9" t="str">
        <f ca="1">+WORLDCUP!BD59</f>
        <v>Canadá</v>
      </c>
      <c r="F466" s="9" t="str">
        <f ca="1">+WORLDCUP!BD60</f>
        <v>Escocia</v>
      </c>
      <c r="G466" s="9" t="str">
        <f ca="1">+WORLDCUP!BD58</f>
        <v>Sudáfrica</v>
      </c>
      <c r="H466" s="9" t="str">
        <f ca="1">+WORLDCUP!BD61</f>
        <v>Paraguay</v>
      </c>
      <c r="I466" s="9" t="str">
        <f ca="1">+WORLDCUP!BD69</f>
        <v>Ghana</v>
      </c>
      <c r="J466" s="9" t="str">
        <f ca="1">+WORLDCUP!BD68</f>
        <v>RD Congo</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Austria</v>
      </c>
      <c r="E467" s="9" t="str">
        <f ca="1">+WORLDCUP!BD59</f>
        <v>Canadá</v>
      </c>
      <c r="F467" s="9" t="str">
        <f ca="1">+WORLDCUP!BD60</f>
        <v>Escocia</v>
      </c>
      <c r="G467" s="9" t="str">
        <f ca="1">+WORLDCUP!BD58</f>
        <v>Sudáfrica</v>
      </c>
      <c r="H467" s="9" t="str">
        <f ca="1">+WORLDCUP!BD61</f>
        <v>Paraguay</v>
      </c>
      <c r="I467" s="9" t="str">
        <f ca="1">+WORLDCUP!BD69</f>
        <v>Ghana</v>
      </c>
      <c r="J467" s="9" t="str">
        <f ca="1">+WORLDCUP!BD62</f>
        <v>Costa de Marfil</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Austria</v>
      </c>
      <c r="E468" s="9" t="str">
        <f ca="1">+WORLDCUP!BD59</f>
        <v>Canadá</v>
      </c>
      <c r="F468" s="9" t="str">
        <f ca="1">+WORLDCUP!BD60</f>
        <v>Escocia</v>
      </c>
      <c r="G468" s="9" t="str">
        <f ca="1">+WORLDCUP!BD58</f>
        <v>Sudáfrica</v>
      </c>
      <c r="H468" s="9" t="str">
        <f ca="1">+WORLDCUP!BD61</f>
        <v>Paraguay</v>
      </c>
      <c r="I468" s="9" t="str">
        <f ca="1">+WORLDCUP!BD62</f>
        <v>Costa de Marfil</v>
      </c>
      <c r="J468" s="9" t="str">
        <f ca="1">+WORLDCUP!BD68</f>
        <v>RD Congo</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Costa de Marfil</v>
      </c>
      <c r="E469" s="9" t="str">
        <f ca="1">+WORLDCUP!BD59</f>
        <v>Canadá</v>
      </c>
      <c r="F469" s="9" t="str">
        <f ca="1">+WORLDCUP!BD60</f>
        <v>Escocia</v>
      </c>
      <c r="G469" s="9" t="str">
        <f ca="1">+WORLDCUP!BD58</f>
        <v>Sudáfrica</v>
      </c>
      <c r="H469" s="9" t="str">
        <f ca="1">+WORLDCUP!BD61</f>
        <v>Paraguay</v>
      </c>
      <c r="I469" s="9" t="str">
        <f ca="1">+WORLDCUP!BD69</f>
        <v>Ghana</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Costa de Marfil</v>
      </c>
      <c r="E470" s="9" t="str">
        <f ca="1">+WORLDCUP!BD59</f>
        <v>Canadá</v>
      </c>
      <c r="F470" s="9" t="str">
        <f ca="1">+WORLDCUP!BD60</f>
        <v>Escocia</v>
      </c>
      <c r="G470" s="9" t="str">
        <f ca="1">+WORLDCUP!BD58</f>
        <v>Sudáfrica</v>
      </c>
      <c r="H470" s="9" t="str">
        <f ca="1">+WORLDCUP!BD61</f>
        <v>Paraguay</v>
      </c>
      <c r="I470" s="9" t="str">
        <f ca="1">+WORLDCUP!BD66</f>
        <v>Senegal</v>
      </c>
      <c r="J470" s="9" t="str">
        <f ca="1">+WORLDCUP!BD68</f>
        <v>RD Congo</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Austria</v>
      </c>
      <c r="E471" s="9" t="str">
        <f ca="1">+WORLDCUP!BD59</f>
        <v>Canadá</v>
      </c>
      <c r="F471" s="9" t="str">
        <f ca="1">+WORLDCUP!BD60</f>
        <v>Escocia</v>
      </c>
      <c r="G471" s="9" t="str">
        <f ca="1">+WORLDCUP!BD58</f>
        <v>Sudáfrica</v>
      </c>
      <c r="H471" s="9" t="str">
        <f ca="1">+WORLDCUP!BD61</f>
        <v>Paraguay</v>
      </c>
      <c r="I471" s="9" t="str">
        <f ca="1">+WORLDCUP!BD62</f>
        <v>Costa de Marfil</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Costa de Marfil</v>
      </c>
      <c r="D472" s="9" t="str">
        <f ca="1">+WORLDCUP!BD64</f>
        <v>Irán</v>
      </c>
      <c r="E472" s="9" t="str">
        <f ca="1">+WORLDCUP!BD59</f>
        <v>Canadá</v>
      </c>
      <c r="F472" s="9" t="str">
        <f ca="1">+WORLDCUP!BD60</f>
        <v>Escocia</v>
      </c>
      <c r="G472" s="9" t="str">
        <f ca="1">+WORLDCUP!BD58</f>
        <v>Sudáfrica</v>
      </c>
      <c r="H472" s="9" t="str">
        <f ca="1">+WORLDCUP!BD61</f>
        <v>Paraguay</v>
      </c>
      <c r="I472" s="9" t="str">
        <f ca="1">+WORLDCUP!BD69</f>
        <v>Ghana</v>
      </c>
      <c r="J472" s="9" t="str">
        <f ca="1">+WORLDCUP!BD68</f>
        <v>RD Congo</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Costa de Marfil</v>
      </c>
      <c r="D473" s="9" t="str">
        <f ca="1">+WORLDCUP!BD64</f>
        <v>Irán</v>
      </c>
      <c r="E473" s="9" t="str">
        <f ca="1">+WORLDCUP!BD59</f>
        <v>Canadá</v>
      </c>
      <c r="F473" s="9" t="str">
        <f ca="1">+WORLDCUP!BD60</f>
        <v>Escocia</v>
      </c>
      <c r="G473" s="9" t="str">
        <f ca="1">+WORLDCUP!BD58</f>
        <v>Sudáfrica</v>
      </c>
      <c r="H473" s="9" t="str">
        <f ca="1">+WORLDCUP!BD61</f>
        <v>Paraguay</v>
      </c>
      <c r="I473" s="9" t="str">
        <f ca="1">+WORLDCUP!BD69</f>
        <v>Ghana</v>
      </c>
      <c r="J473" s="9" t="str">
        <f ca="1">+WORLDCUP!BD67</f>
        <v>Austria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Costa de Marfil</v>
      </c>
      <c r="D474" s="9" t="str">
        <f ca="1">+WORLDCUP!BD64</f>
        <v>Irán</v>
      </c>
      <c r="E474" s="9" t="str">
        <f ca="1">+WORLDCUP!BD59</f>
        <v>Canadá</v>
      </c>
      <c r="F474" s="9" t="str">
        <f ca="1">+WORLDCUP!BD60</f>
        <v>Escocia</v>
      </c>
      <c r="G474" s="9" t="str">
        <f ca="1">+WORLDCUP!BD58</f>
        <v>Sudáfrica</v>
      </c>
      <c r="H474" s="9" t="str">
        <f ca="1">+WORLDCUP!BD61</f>
        <v>Paraguay</v>
      </c>
      <c r="I474" s="9" t="str">
        <f ca="1">+WORLDCUP!BD67</f>
        <v>Austria</v>
      </c>
      <c r="J474" s="9" t="str">
        <f ca="1">+WORLDCUP!BD68</f>
        <v>RD Congo</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Costa de Marfil</v>
      </c>
      <c r="D475" s="9" t="str">
        <f ca="1">+WORLDCUP!BD64</f>
        <v>Irán</v>
      </c>
      <c r="E475" s="9" t="str">
        <f ca="1">+WORLDCUP!BD59</f>
        <v>Canadá</v>
      </c>
      <c r="F475" s="9" t="str">
        <f ca="1">+WORLDCUP!BD60</f>
        <v>Escocia</v>
      </c>
      <c r="G475" s="9" t="str">
        <f ca="1">+WORLDCUP!BD58</f>
        <v>Sudáfrica</v>
      </c>
      <c r="H475" s="9" t="str">
        <f ca="1">+WORLDCUP!BD61</f>
        <v>Paraguay</v>
      </c>
      <c r="I475" s="9" t="str">
        <f ca="1">+WORLDCUP!BD69</f>
        <v>Ghana</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Costa de Marfil</v>
      </c>
      <c r="D476" s="9" t="str">
        <f ca="1">+WORLDCUP!BD64</f>
        <v>Irán</v>
      </c>
      <c r="E476" s="9" t="str">
        <f ca="1">+WORLDCUP!BD59</f>
        <v>Canadá</v>
      </c>
      <c r="F476" s="9" t="str">
        <f ca="1">+WORLDCUP!BD60</f>
        <v>Escocia</v>
      </c>
      <c r="G476" s="9" t="str">
        <f ca="1">+WORLDCUP!BD58</f>
        <v>Sudáfrica</v>
      </c>
      <c r="H476" s="9" t="str">
        <f ca="1">+WORLDCUP!BD61</f>
        <v>Paraguay</v>
      </c>
      <c r="I476" s="9" t="str">
        <f ca="1">+WORLDCUP!BD66</f>
        <v>Senegal</v>
      </c>
      <c r="J476" s="9" t="str">
        <f ca="1">+WORLDCUP!BD68</f>
        <v>RD Congo</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Costa de Marfil</v>
      </c>
      <c r="D477" s="9" t="str">
        <f ca="1">+WORLDCUP!BD64</f>
        <v>Irán</v>
      </c>
      <c r="E477" s="9" t="str">
        <f ca="1">+WORLDCUP!BD59</f>
        <v>Canadá</v>
      </c>
      <c r="F477" s="9" t="str">
        <f ca="1">+WORLDCUP!BD60</f>
        <v>Escocia</v>
      </c>
      <c r="G477" s="9" t="str">
        <f ca="1">+WORLDCUP!BD58</f>
        <v>Sudáfrica</v>
      </c>
      <c r="H477" s="9" t="str">
        <f ca="1">+WORLDCUP!BD61</f>
        <v>Paraguay</v>
      </c>
      <c r="I477" s="9" t="str">
        <f ca="1">+WORLDCUP!BD66</f>
        <v>Senegal</v>
      </c>
      <c r="J477" s="9" t="str">
        <f ca="1">+WORLDCUP!BD67</f>
        <v>Austria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Irán</v>
      </c>
      <c r="E478" s="9" t="str">
        <f ca="1">+WORLDCUP!BD59</f>
        <v>Canadá</v>
      </c>
      <c r="F478" s="9" t="str">
        <f ca="1">+WORLDCUP!BD60</f>
        <v>Escocia</v>
      </c>
      <c r="G478" s="9" t="str">
        <f ca="1">+WORLDCUP!BD58</f>
        <v>Sudáfrica</v>
      </c>
      <c r="H478" s="9" t="str">
        <f ca="1">+WORLDCUP!BD61</f>
        <v>Paraguay</v>
      </c>
      <c r="I478" s="9" t="str">
        <f ca="1">+WORLDCUP!BD69</f>
        <v>Ghana</v>
      </c>
      <c r="J478" s="9" t="str">
        <f ca="1">+WORLDCUP!BD62</f>
        <v>Costa de Marfil</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Irán</v>
      </c>
      <c r="E479" s="9" t="str">
        <f ca="1">+WORLDCUP!BD59</f>
        <v>Canadá</v>
      </c>
      <c r="F479" s="9" t="str">
        <f ca="1">+WORLDCUP!BD60</f>
        <v>Escocia</v>
      </c>
      <c r="G479" s="9" t="str">
        <f ca="1">+WORLDCUP!BD58</f>
        <v>Sudáfrica</v>
      </c>
      <c r="H479" s="9" t="str">
        <f ca="1">+WORLDCUP!BD61</f>
        <v>Paraguay</v>
      </c>
      <c r="I479" s="9" t="str">
        <f ca="1">+WORLDCUP!BD62</f>
        <v>Costa de Marfil</v>
      </c>
      <c r="J479" s="9" t="str">
        <f ca="1">+WORLDCUP!BD68</f>
        <v>RD Congo</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Irán</v>
      </c>
      <c r="E480" s="9" t="str">
        <f ca="1">+WORLDCUP!BD59</f>
        <v>Canadá</v>
      </c>
      <c r="F480" s="9" t="str">
        <f ca="1">+WORLDCUP!BD60</f>
        <v>Escocia</v>
      </c>
      <c r="G480" s="9" t="str">
        <f ca="1">+WORLDCUP!BD58</f>
        <v>Sudáfrica</v>
      </c>
      <c r="H480" s="9" t="str">
        <f ca="1">+WORLDCUP!BD61</f>
        <v>Paraguay</v>
      </c>
      <c r="I480" s="9" t="str">
        <f ca="1">+WORLDCUP!BD62</f>
        <v>Costa de Marfil</v>
      </c>
      <c r="J480" s="9" t="str">
        <f ca="1">+WORLDCUP!BD67</f>
        <v>Austria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Irán</v>
      </c>
      <c r="E481" s="9" t="str">
        <f ca="1">+WORLDCUP!BD59</f>
        <v>Canadá</v>
      </c>
      <c r="F481" s="9" t="str">
        <f ca="1">+WORLDCUP!BD60</f>
        <v>Escocia</v>
      </c>
      <c r="G481" s="9" t="str">
        <f ca="1">+WORLDCUP!BD58</f>
        <v>Sudáfrica</v>
      </c>
      <c r="H481" s="9" t="str">
        <f ca="1">+WORLDCUP!BD61</f>
        <v>Paraguay</v>
      </c>
      <c r="I481" s="9" t="str">
        <f ca="1">+WORLDCUP!BD62</f>
        <v>Costa de Marfil</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Costa de Marfil</v>
      </c>
      <c r="E482" s="9" t="str">
        <f ca="1">+WORLDCUP!BD59</f>
        <v>Canadá</v>
      </c>
      <c r="F482" s="9" t="str">
        <f ca="1">+WORLDCUP!BD61</f>
        <v>Paraguay</v>
      </c>
      <c r="G482" s="9" t="str">
        <f ca="1">+WORLDCUP!BD58</f>
        <v>Sudáfrica</v>
      </c>
      <c r="H482" s="9" t="str">
        <f ca="1">+WORLDCUP!BD63</f>
        <v>Suecia</v>
      </c>
      <c r="I482" s="9" t="str">
        <f ca="1">+WORLDCUP!BD69</f>
        <v>Ghana</v>
      </c>
      <c r="J482" s="9" t="str">
        <f ca="1">+WORLDCUP!BD68</f>
        <v>RD Congo</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Austria</v>
      </c>
      <c r="E483" s="9" t="str">
        <f ca="1">+WORLDCUP!BD59</f>
        <v>Canadá</v>
      </c>
      <c r="F483" s="9" t="str">
        <f ca="1">+WORLDCUP!BD61</f>
        <v>Paraguay</v>
      </c>
      <c r="G483" s="9" t="str">
        <f ca="1">+WORLDCUP!BD58</f>
        <v>Sudáfrica</v>
      </c>
      <c r="H483" s="9" t="str">
        <f ca="1">+WORLDCUP!BD63</f>
        <v>Suecia</v>
      </c>
      <c r="I483" s="9" t="str">
        <f ca="1">+WORLDCUP!BD69</f>
        <v>Ghana</v>
      </c>
      <c r="J483" s="9" t="str">
        <f ca="1">+WORLDCUP!BD62</f>
        <v>Costa de Marfil</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Austria</v>
      </c>
      <c r="E484" s="9" t="str">
        <f ca="1">+WORLDCUP!BD59</f>
        <v>Canadá</v>
      </c>
      <c r="F484" s="9" t="str">
        <f ca="1">+WORLDCUP!BD61</f>
        <v>Paraguay</v>
      </c>
      <c r="G484" s="9" t="str">
        <f ca="1">+WORLDCUP!BD58</f>
        <v>Sudáfrica</v>
      </c>
      <c r="H484" s="9" t="str">
        <f ca="1">+WORLDCUP!BD63</f>
        <v>Suecia</v>
      </c>
      <c r="I484" s="9" t="str">
        <f ca="1">+WORLDCUP!BD62</f>
        <v>Costa de Marfil</v>
      </c>
      <c r="J484" s="9" t="str">
        <f ca="1">+WORLDCUP!BD68</f>
        <v>RD Congo</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Costa de Marfil</v>
      </c>
      <c r="E485" s="9" t="str">
        <f ca="1">+WORLDCUP!BD59</f>
        <v>Canadá</v>
      </c>
      <c r="F485" s="9" t="str">
        <f ca="1">+WORLDCUP!BD61</f>
        <v>Paraguay</v>
      </c>
      <c r="G485" s="9" t="str">
        <f ca="1">+WORLDCUP!BD58</f>
        <v>Sudáfrica</v>
      </c>
      <c r="H485" s="9" t="str">
        <f ca="1">+WORLDCUP!BD63</f>
        <v>Suecia</v>
      </c>
      <c r="I485" s="9" t="str">
        <f ca="1">+WORLDCUP!BD69</f>
        <v>Ghana</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Costa de Marfil</v>
      </c>
      <c r="E486" s="9" t="str">
        <f ca="1">+WORLDCUP!BD59</f>
        <v>Canadá</v>
      </c>
      <c r="F486" s="9" t="str">
        <f ca="1">+WORLDCUP!BD61</f>
        <v>Paraguay</v>
      </c>
      <c r="G486" s="9" t="str">
        <f ca="1">+WORLDCUP!BD58</f>
        <v>Sudáfrica</v>
      </c>
      <c r="H486" s="9" t="str">
        <f ca="1">+WORLDCUP!BD63</f>
        <v>Suecia</v>
      </c>
      <c r="I486" s="9" t="str">
        <f ca="1">+WORLDCUP!BD66</f>
        <v>Senegal</v>
      </c>
      <c r="J486" s="9" t="str">
        <f ca="1">+WORLDCUP!BD68</f>
        <v>RD Congo</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Austria</v>
      </c>
      <c r="E487" s="9" t="str">
        <f ca="1">+WORLDCUP!BD59</f>
        <v>Canadá</v>
      </c>
      <c r="F487" s="9" t="str">
        <f ca="1">+WORLDCUP!BD61</f>
        <v>Paraguay</v>
      </c>
      <c r="G487" s="9" t="str">
        <f ca="1">+WORLDCUP!BD58</f>
        <v>Sudáfrica</v>
      </c>
      <c r="H487" s="9" t="str">
        <f ca="1">+WORLDCUP!BD63</f>
        <v>Suecia</v>
      </c>
      <c r="I487" s="9" t="str">
        <f ca="1">+WORLDCUP!BD62</f>
        <v>Costa de Marfil</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Suecia</v>
      </c>
      <c r="E488" s="9" t="str">
        <f ca="1">+WORLDCUP!BD59</f>
        <v>Canadá</v>
      </c>
      <c r="F488" s="9" t="str">
        <f ca="1">+WORLDCUP!BD60</f>
        <v>Escocia</v>
      </c>
      <c r="G488" s="9" t="str">
        <f ca="1">+WORLDCUP!BD58</f>
        <v>Sudáfrica</v>
      </c>
      <c r="H488" s="9" t="str">
        <f ca="1">+WORLDCUP!BD61</f>
        <v>Paraguay</v>
      </c>
      <c r="I488" s="9" t="str">
        <f ca="1">+WORLDCUP!BD69</f>
        <v>Ghana</v>
      </c>
      <c r="J488" s="9" t="str">
        <f ca="1">+WORLDCUP!BD62</f>
        <v>Costa de Marfil</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Costa de Marfil</v>
      </c>
      <c r="E489" s="9" t="str">
        <f ca="1">+WORLDCUP!BD59</f>
        <v>Canadá</v>
      </c>
      <c r="F489" s="9" t="str">
        <f ca="1">+WORLDCUP!BD60</f>
        <v>Escocia</v>
      </c>
      <c r="G489" s="9" t="str">
        <f ca="1">+WORLDCUP!BD58</f>
        <v>Sudáfrica</v>
      </c>
      <c r="H489" s="9" t="str">
        <f ca="1">+WORLDCUP!BD63</f>
        <v>Suecia</v>
      </c>
      <c r="I489" s="9" t="str">
        <f ca="1">+WORLDCUP!BD61</f>
        <v>Paraguay</v>
      </c>
      <c r="J489" s="9" t="str">
        <f ca="1">+WORLDCUP!BD68</f>
        <v>RD Congo</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Austria</v>
      </c>
      <c r="E490" s="9" t="str">
        <f ca="1">+WORLDCUP!BD59</f>
        <v>Canadá</v>
      </c>
      <c r="F490" s="9" t="str">
        <f ca="1">+WORLDCUP!BD60</f>
        <v>Escocia</v>
      </c>
      <c r="G490" s="9" t="str">
        <f ca="1">+WORLDCUP!BD58</f>
        <v>Sudáfrica</v>
      </c>
      <c r="H490" s="9" t="str">
        <f ca="1">+WORLDCUP!BD63</f>
        <v>Suecia</v>
      </c>
      <c r="I490" s="9" t="str">
        <f ca="1">+WORLDCUP!BD61</f>
        <v>Paraguay</v>
      </c>
      <c r="J490" s="9" t="str">
        <f ca="1">+WORLDCUP!BD62</f>
        <v>Costa de Marfil</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Costa de Marfil</v>
      </c>
      <c r="E491" s="9" t="str">
        <f ca="1">+WORLDCUP!BD59</f>
        <v>Canadá</v>
      </c>
      <c r="F491" s="9" t="str">
        <f ca="1">+WORLDCUP!BD60</f>
        <v>Escocia</v>
      </c>
      <c r="G491" s="9" t="str">
        <f ca="1">+WORLDCUP!BD58</f>
        <v>Sudáfrica</v>
      </c>
      <c r="H491" s="9" t="str">
        <f ca="1">+WORLDCUP!BD63</f>
        <v>Suecia</v>
      </c>
      <c r="I491" s="9" t="str">
        <f ca="1">+WORLDCUP!BD61</f>
        <v>Paraguay</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Irán</v>
      </c>
      <c r="E492" s="9" t="str">
        <f ca="1">+WORLDCUP!BD59</f>
        <v>Canadá</v>
      </c>
      <c r="F492" s="9" t="str">
        <f ca="1">+WORLDCUP!BD61</f>
        <v>Paraguay</v>
      </c>
      <c r="G492" s="9" t="str">
        <f ca="1">+WORLDCUP!BD58</f>
        <v>Sudáfrica</v>
      </c>
      <c r="H492" s="9" t="str">
        <f ca="1">+WORLDCUP!BD63</f>
        <v>Suecia</v>
      </c>
      <c r="I492" s="9" t="str">
        <f ca="1">+WORLDCUP!BD69</f>
        <v>Ghana</v>
      </c>
      <c r="J492" s="9" t="str">
        <f ca="1">+WORLDCUP!BD62</f>
        <v>Costa de Marfil</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Irán</v>
      </c>
      <c r="E493" s="9" t="str">
        <f ca="1">+WORLDCUP!BD59</f>
        <v>Canadá</v>
      </c>
      <c r="F493" s="9" t="str">
        <f ca="1">+WORLDCUP!BD61</f>
        <v>Paraguay</v>
      </c>
      <c r="G493" s="9" t="str">
        <f ca="1">+WORLDCUP!BD58</f>
        <v>Sudáfrica</v>
      </c>
      <c r="H493" s="9" t="str">
        <f ca="1">+WORLDCUP!BD63</f>
        <v>Suecia</v>
      </c>
      <c r="I493" s="9" t="str">
        <f ca="1">+WORLDCUP!BD62</f>
        <v>Costa de Marfil</v>
      </c>
      <c r="J493" s="9" t="str">
        <f ca="1">+WORLDCUP!BD68</f>
        <v>RD Congo</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Irán</v>
      </c>
      <c r="E494" s="9" t="str">
        <f ca="1">+WORLDCUP!BD59</f>
        <v>Canadá</v>
      </c>
      <c r="F494" s="9" t="str">
        <f ca="1">+WORLDCUP!BD61</f>
        <v>Paraguay</v>
      </c>
      <c r="G494" s="9" t="str">
        <f ca="1">+WORLDCUP!BD58</f>
        <v>Sudáfrica</v>
      </c>
      <c r="H494" s="9" t="str">
        <f ca="1">+WORLDCUP!BD63</f>
        <v>Suecia</v>
      </c>
      <c r="I494" s="9" t="str">
        <f ca="1">+WORLDCUP!BD62</f>
        <v>Costa de Marfil</v>
      </c>
      <c r="J494" s="9" t="str">
        <f ca="1">+WORLDCUP!BD67</f>
        <v>Austria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Irán</v>
      </c>
      <c r="E495" s="9" t="str">
        <f ca="1">+WORLDCUP!BD59</f>
        <v>Canadá</v>
      </c>
      <c r="F495" s="9" t="str">
        <f ca="1">+WORLDCUP!BD61</f>
        <v>Paraguay</v>
      </c>
      <c r="G495" s="9" t="str">
        <f ca="1">+WORLDCUP!BD58</f>
        <v>Sudáfrica</v>
      </c>
      <c r="H495" s="9" t="str">
        <f ca="1">+WORLDCUP!BD63</f>
        <v>Suecia</v>
      </c>
      <c r="I495" s="9" t="str">
        <f ca="1">+WORLDCUP!BD62</f>
        <v>Costa de Marfil</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Irán</v>
      </c>
      <c r="E496" s="9" t="str">
        <f ca="1">+WORLDCUP!BD59</f>
        <v>Canadá</v>
      </c>
      <c r="F496" s="9" t="str">
        <f ca="1">+WORLDCUP!BD60</f>
        <v>Escocia</v>
      </c>
      <c r="G496" s="9" t="str">
        <f ca="1">+WORLDCUP!BD58</f>
        <v>Sudáfrica</v>
      </c>
      <c r="H496" s="9" t="str">
        <f ca="1">+WORLDCUP!BD63</f>
        <v>Suecia</v>
      </c>
      <c r="I496" s="9" t="str">
        <f ca="1">+WORLDCUP!BD61</f>
        <v>Paraguay</v>
      </c>
      <c r="J496" s="9" t="str">
        <f ca="1">+WORLDCUP!BD62</f>
        <v>Costa de Marfil</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2.9453125" style="5" customWidth="1"/>
    <col min="2" max="2" width="15.83984375" style="5" customWidth="1"/>
    <col min="3" max="3" width="35.7890625" style="5" customWidth="1"/>
    <col min="4" max="4" width="0.5234375" style="5" customWidth="1"/>
    <col min="5" max="5" width="10.89453125" style="5"/>
    <col min="6" max="6" width="0.5234375" style="5" customWidth="1"/>
    <col min="7" max="9" width="10.89453125" style="5"/>
    <col min="10" max="10" width="10.89453125" style="5" customWidth="1"/>
    <col min="11" max="11" width="4.05078125" style="5" customWidth="1"/>
    <col min="12" max="12" width="19.1015625" style="5" customWidth="1"/>
    <col min="13" max="13" width="10.89453125" style="5"/>
    <col min="14" max="17" width="15.83984375" style="5" customWidth="1"/>
    <col min="18" max="18" width="22.83984375" style="5" customWidth="1"/>
    <col min="20" max="20" width="10.89453125" style="16"/>
    <col min="21" max="22" width="10.89453125" style="549"/>
    <col min="23" max="24" width="10.89453125" style="549" hidden="1" customWidth="1"/>
    <col min="25" max="25" width="10.89453125" style="549"/>
    <col min="26" max="28" width="10.89453125" style="374"/>
    <col min="29" max="149" width="10.89453125" style="5"/>
    <col min="150" max="158" width="10.89453125" style="374"/>
    <col min="159" max="16384" width="10.8945312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1">
        <v>#VALUE!</v>
      </c>
      <c r="Y87" s="9">
        <v>3.5</v>
      </c>
      <c r="Z87" s="6"/>
      <c r="AA87" s="6"/>
      <c r="AB87" s="6"/>
    </row>
    <row r="88" spans="12:28">
      <c r="L88" s="3"/>
      <c r="M88" s="3"/>
      <c r="N88" s="3"/>
      <c r="O88" s="6"/>
      <c r="P88" s="6"/>
      <c r="Q88" s="6"/>
      <c r="R88" s="6"/>
      <c r="T88" s="16" t="s">
        <v>1471</v>
      </c>
      <c r="U88" s="9" t="s">
        <v>1456</v>
      </c>
      <c r="V88" s="9" t="s">
        <v>1457</v>
      </c>
      <c r="W88" s="9" t="s">
        <v>1458</v>
      </c>
      <c r="X88" s="551" t="e" vm="52">
        <v>#VALUE!</v>
      </c>
      <c r="Y88" s="9">
        <v>4</v>
      </c>
      <c r="Z88" s="6"/>
      <c r="AA88" s="6"/>
      <c r="AB88" s="6"/>
    </row>
    <row r="89" spans="12:28" ht="15.6">
      <c r="L89" s="3"/>
      <c r="M89" s="3"/>
      <c r="N89" s="3"/>
      <c r="O89" s="6"/>
      <c r="P89" s="6"/>
      <c r="Q89" s="6"/>
      <c r="R89" s="6"/>
      <c r="T89" s="16" t="s">
        <v>1472</v>
      </c>
      <c r="U89" s="9" t="s">
        <v>1459</v>
      </c>
      <c r="V89" s="9" t="s">
        <v>1459</v>
      </c>
      <c r="W89" s="552" t="s">
        <v>1461</v>
      </c>
      <c r="X89" s="551" t="e" vm="53">
        <v>#VALUE!</v>
      </c>
      <c r="Y89" s="9">
        <v>-4</v>
      </c>
      <c r="Z89" s="6"/>
      <c r="AA89" s="6"/>
      <c r="AB89" s="6"/>
    </row>
    <row r="90" spans="12:28" ht="15.6">
      <c r="L90" s="3"/>
      <c r="M90" s="3"/>
      <c r="N90" s="3"/>
      <c r="O90" s="6"/>
      <c r="P90" s="6"/>
      <c r="Q90" s="6"/>
      <c r="R90" s="6"/>
      <c r="T90" s="16" t="s">
        <v>1473</v>
      </c>
      <c r="U90" s="9" t="s">
        <v>1460</v>
      </c>
      <c r="V90" s="9" t="s">
        <v>1463</v>
      </c>
      <c r="W90" s="553" t="s">
        <v>1462</v>
      </c>
      <c r="X90" s="551" t="e" vm="54">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 customHeight="1">
      <c r="L92" s="3"/>
      <c r="M92" s="3"/>
      <c r="N92" s="376" t="s">
        <v>1451</v>
      </c>
      <c r="O92" s="376" t="s">
        <v>1452</v>
      </c>
      <c r="P92" s="376" t="s">
        <v>1486</v>
      </c>
      <c r="Q92" s="376" t="s">
        <v>1474</v>
      </c>
      <c r="R92" s="376" t="s">
        <v>1466</v>
      </c>
      <c r="Z92" s="6"/>
      <c r="AA92" s="6"/>
      <c r="AB92" s="6"/>
    </row>
    <row r="93" spans="12:28" ht="2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3984375" style="6" bestFit="1" customWidth="1"/>
    <col min="2" max="2" width="16.7890625" style="6" customWidth="1"/>
    <col min="3" max="3" width="11.41796875" style="6" customWidth="1"/>
    <col min="4" max="4" width="8.89453125" style="6" bestFit="1" customWidth="1"/>
    <col min="5" max="5" width="11.3125" style="6" customWidth="1"/>
    <col min="6" max="6" width="15.3125" style="6" customWidth="1"/>
    <col min="7" max="7" width="4.15625" style="6" bestFit="1" customWidth="1"/>
    <col min="8" max="8" width="20.41796875" style="6"/>
    <col min="9" max="9" width="13.05078125" style="6" customWidth="1"/>
    <col min="10" max="10" width="11.9453125" style="6" customWidth="1"/>
    <col min="11" max="11" width="20.41796875" style="6"/>
    <col min="12" max="13" width="0" style="6" hidden="1" customWidth="1"/>
    <col min="14" max="14" width="4.41796875" style="583" customWidth="1"/>
    <col min="15" max="16384" width="20.4179687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5">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6">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7">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8">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9">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60">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1">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2">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3">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4">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5">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6">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7">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8">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9">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70">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1">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2">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4">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5">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6">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7">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8">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9">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80">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1">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2">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3">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4">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5">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6">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7">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8">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90">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2">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3">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4">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5">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6">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7">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8">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9">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100">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1">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2026-06-12T10:12:59Z</dcterms:modified>
</cp:coreProperties>
</file>